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hong TC\Quan\Thang 2\"/>
    </mc:Choice>
  </mc:AlternateContent>
  <bookViews>
    <workbookView xWindow="0" yWindow="0" windowWidth="21600" windowHeight="9735" tabRatio="686" activeTab="1"/>
  </bookViews>
  <sheets>
    <sheet name="dsTruong" sheetId="2" r:id="rId1"/>
    <sheet name="Mẫu THPT và GDTX" sheetId="3" r:id="rId2"/>
    <sheet name="Mẫu TCCN và CĐ" sheetId="8" r:id="rId3"/>
    <sheet name="Mam non" sheetId="9" r:id="rId4"/>
    <sheet name="heso_LOP_thuong" sheetId="4" r:id="rId5"/>
    <sheet name="heso_LOPchuyen" sheetId="6" r:id="rId6"/>
    <sheet name="heso_LOP_GDTX" sheetId="5" r:id="rId7"/>
    <sheet name="DinhBien" sheetId="7" r:id="rId8"/>
  </sheets>
  <externalReferences>
    <externalReference r:id="rId9"/>
    <externalReference r:id="rId10"/>
  </externalReferences>
  <definedNames>
    <definedName name="\0" localSheetId="7">#REF!</definedName>
    <definedName name="\0" localSheetId="6">#REF!</definedName>
    <definedName name="\0" localSheetId="4">#REF!</definedName>
    <definedName name="\0" localSheetId="5">#REF!</definedName>
    <definedName name="\0">#REF!</definedName>
    <definedName name="\z" localSheetId="7">#REF!</definedName>
    <definedName name="\z" localSheetId="6">#REF!</definedName>
    <definedName name="\z" localSheetId="4">#REF!</definedName>
    <definedName name="\z" localSheetId="5">#REF!</definedName>
    <definedName name="\z">#REF!</definedName>
    <definedName name="____Key1" localSheetId="7">#REF!</definedName>
    <definedName name="____Key1" localSheetId="6">#REF!</definedName>
    <definedName name="____Key1" localSheetId="4">#REF!</definedName>
    <definedName name="____Key1" localSheetId="5">#REF!</definedName>
    <definedName name="____Key1">#REF!</definedName>
    <definedName name="___CON1" localSheetId="7">#REF!</definedName>
    <definedName name="___CON1" localSheetId="6">#REF!</definedName>
    <definedName name="___CON1" localSheetId="4">#REF!</definedName>
    <definedName name="___CON1" localSheetId="5">#REF!</definedName>
    <definedName name="___CON1">#REF!</definedName>
    <definedName name="___CON2" localSheetId="7">#REF!</definedName>
    <definedName name="___CON2" localSheetId="6">#REF!</definedName>
    <definedName name="___CON2" localSheetId="4">#REF!</definedName>
    <definedName name="___CON2" localSheetId="5">#REF!</definedName>
    <definedName name="___CON2">#REF!</definedName>
    <definedName name="___Key1" localSheetId="7">#REF!</definedName>
    <definedName name="___Key1" localSheetId="6">#REF!</definedName>
    <definedName name="___Key1" localSheetId="4">#REF!</definedName>
    <definedName name="___Key1" localSheetId="5">#REF!</definedName>
    <definedName name="___Key1">#REF!</definedName>
    <definedName name="___NET2" localSheetId="7">#REF!</definedName>
    <definedName name="___NET2" localSheetId="6">#REF!</definedName>
    <definedName name="___NET2" localSheetId="4">#REF!</definedName>
    <definedName name="___NET2" localSheetId="5">#REF!</definedName>
    <definedName name="___NET2">#REF!</definedName>
    <definedName name="__CON1" localSheetId="7">#REF!</definedName>
    <definedName name="__CON1" localSheetId="6">#REF!</definedName>
    <definedName name="__CON1" localSheetId="4">#REF!</definedName>
    <definedName name="__CON1" localSheetId="5">#REF!</definedName>
    <definedName name="__CON1">#REF!</definedName>
    <definedName name="__CON2" localSheetId="7">#REF!</definedName>
    <definedName name="__CON2" localSheetId="6">#REF!</definedName>
    <definedName name="__CON2" localSheetId="4">#REF!</definedName>
    <definedName name="__CON2" localSheetId="5">#REF!</definedName>
    <definedName name="__CON2">#REF!</definedName>
    <definedName name="__Key1" localSheetId="0">#REF!</definedName>
    <definedName name="__Key1" localSheetId="6">#REF!</definedName>
    <definedName name="__NET2" localSheetId="7">#REF!</definedName>
    <definedName name="__NET2" localSheetId="6">#REF!</definedName>
    <definedName name="__NET2" localSheetId="4">#REF!</definedName>
    <definedName name="__NET2" localSheetId="5">#REF!</definedName>
    <definedName name="__NET2">#REF!</definedName>
    <definedName name="_1" localSheetId="7">#REF!</definedName>
    <definedName name="_1" localSheetId="6">#REF!</definedName>
    <definedName name="_1" localSheetId="4">#REF!</definedName>
    <definedName name="_1" localSheetId="5">#REF!</definedName>
    <definedName name="_1">#REF!</definedName>
    <definedName name="_2" localSheetId="7">#REF!</definedName>
    <definedName name="_2" localSheetId="6">#REF!</definedName>
    <definedName name="_2" localSheetId="4">#REF!</definedName>
    <definedName name="_2" localSheetId="5">#REF!</definedName>
    <definedName name="_2">#REF!</definedName>
    <definedName name="_CON1" localSheetId="7">#REF!</definedName>
    <definedName name="_CON1" localSheetId="6">#REF!</definedName>
    <definedName name="_CON1" localSheetId="4">#REF!</definedName>
    <definedName name="_CON1" localSheetId="5">#REF!</definedName>
    <definedName name="_CON1">#REF!</definedName>
    <definedName name="_CON2" localSheetId="7">#REF!</definedName>
    <definedName name="_CON2" localSheetId="6">#REF!</definedName>
    <definedName name="_CON2" localSheetId="4">#REF!</definedName>
    <definedName name="_CON2" localSheetId="5">#REF!</definedName>
    <definedName name="_CON2">#REF!</definedName>
    <definedName name="_Fill" localSheetId="7" hidden="1">#REF!</definedName>
    <definedName name="_Fill" localSheetId="6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dsTruong!$A$1:$E$201</definedName>
    <definedName name="_Key1" localSheetId="7" hidden="1">#REF!</definedName>
    <definedName name="_Key1" localSheetId="0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7" hidden="1">#REF!</definedName>
    <definedName name="_Key2" localSheetId="0" hidden="1">#REF!</definedName>
    <definedName name="_Key2" localSheetId="6" hidden="1">#REF!</definedName>
    <definedName name="_Key2" localSheetId="4" hidden="1">#REF!</definedName>
    <definedName name="_Key2" localSheetId="5" hidden="1">#REF!</definedName>
    <definedName name="_Key2" hidden="1">#REF!</definedName>
    <definedName name="_NET2" localSheetId="7">#REF!</definedName>
    <definedName name="_NET2" localSheetId="6">#REF!</definedName>
    <definedName name="_NET2" localSheetId="4">#REF!</definedName>
    <definedName name="_NET2" localSheetId="5">#REF!</definedName>
    <definedName name="_NET2">#REF!</definedName>
    <definedName name="_Order1" hidden="1">255</definedName>
    <definedName name="_Order2" hidden="1">255</definedName>
    <definedName name="_Sort" localSheetId="7" hidden="1">#REF!</definedName>
    <definedName name="_Sort" localSheetId="6" hidden="1">#REF!</definedName>
    <definedName name="_Sort" localSheetId="4" hidden="1">#REF!</definedName>
    <definedName name="_Sort" localSheetId="5" hidden="1">#REF!</definedName>
    <definedName name="_Sort" hidden="1">#REF!</definedName>
    <definedName name="A" localSheetId="7">#REF!</definedName>
    <definedName name="A" localSheetId="6">#REF!</definedName>
    <definedName name="A" localSheetId="4">#REF!</definedName>
    <definedName name="A" localSheetId="5">#REF!</definedName>
    <definedName name="A">#REF!</definedName>
    <definedName name="a277Print_Titles" localSheetId="7">#REF!</definedName>
    <definedName name="a277Print_Titles" localSheetId="6">#REF!</definedName>
    <definedName name="a277Print_Titles" localSheetId="4">#REF!</definedName>
    <definedName name="a277Print_Titles" localSheetId="5">#REF!</definedName>
    <definedName name="a277Print_Titles">#REF!</definedName>
    <definedName name="abc" localSheetId="7" hidden="1">{"'Sheet1'!$L$16"}</definedName>
    <definedName name="abc" localSheetId="6" hidden="1">{"'Sheet1'!$L$16"}</definedName>
    <definedName name="abc" localSheetId="4" hidden="1">{"'Sheet1'!$L$16"}</definedName>
    <definedName name="abc" localSheetId="5" hidden="1">{"'Sheet1'!$L$16"}</definedName>
    <definedName name="abc" hidden="1">{"'Sheet1'!$L$16"}</definedName>
    <definedName name="B" localSheetId="7">#REF!</definedName>
    <definedName name="B" localSheetId="6">#REF!</definedName>
    <definedName name="B" localSheetId="4">#REF!</definedName>
    <definedName name="B" localSheetId="5">#REF!</definedName>
    <definedName name="B">#REF!</definedName>
    <definedName name="BOQ" localSheetId="7">#REF!</definedName>
    <definedName name="BOQ" localSheetId="6">#REF!</definedName>
    <definedName name="BOQ" localSheetId="4">#REF!</definedName>
    <definedName name="BOQ" localSheetId="5">#REF!</definedName>
    <definedName name="BOQ">#REF!</definedName>
    <definedName name="BVCISUMMARY" localSheetId="7">#REF!</definedName>
    <definedName name="BVCISUMMARY" localSheetId="6">#REF!</definedName>
    <definedName name="BVCISUMMARY" localSheetId="4">#REF!</definedName>
    <definedName name="BVCISUMMARY" localSheetId="5">#REF!</definedName>
    <definedName name="BVCISUMMARY">#REF!</definedName>
    <definedName name="Co" localSheetId="7">#REF!</definedName>
    <definedName name="Co" localSheetId="6">#REF!</definedName>
    <definedName name="Co" localSheetId="4">#REF!</definedName>
    <definedName name="Co" localSheetId="5">#REF!</definedName>
    <definedName name="Co">#REF!</definedName>
    <definedName name="COAT" localSheetId="7">#REF!</definedName>
    <definedName name="COAT" localSheetId="6">#REF!</definedName>
    <definedName name="COAT" localSheetId="4">#REF!</definedName>
    <definedName name="COAT" localSheetId="5">#REF!</definedName>
    <definedName name="COAT">#REF!</definedName>
    <definedName name="COMMON" localSheetId="7">#REF!</definedName>
    <definedName name="COMMON" localSheetId="6">#REF!</definedName>
    <definedName name="COMMON" localSheetId="4">#REF!</definedName>
    <definedName name="COMMON" localSheetId="5">#REF!</definedName>
    <definedName name="COMMON">#REF!</definedName>
    <definedName name="CON_EQP_COS" localSheetId="7">#REF!</definedName>
    <definedName name="CON_EQP_COS" localSheetId="6">#REF!</definedName>
    <definedName name="CON_EQP_COS" localSheetId="4">#REF!</definedName>
    <definedName name="CON_EQP_COS" localSheetId="5">#REF!</definedName>
    <definedName name="CON_EQP_COS">#REF!</definedName>
    <definedName name="COVER" localSheetId="7">#REF!</definedName>
    <definedName name="COVER" localSheetId="6">#REF!</definedName>
    <definedName name="COVER" localSheetId="4">#REF!</definedName>
    <definedName name="COVER" localSheetId="5">#REF!</definedName>
    <definedName name="COVER">#REF!</definedName>
    <definedName name="CRITINST" localSheetId="7">#REF!</definedName>
    <definedName name="CRITINST" localSheetId="6">#REF!</definedName>
    <definedName name="CRITINST" localSheetId="4">#REF!</definedName>
    <definedName name="CRITINST" localSheetId="5">#REF!</definedName>
    <definedName name="CRITINST">#REF!</definedName>
    <definedName name="CRITPURC" localSheetId="7">#REF!</definedName>
    <definedName name="CRITPURC" localSheetId="6">#REF!</definedName>
    <definedName name="CRITPURC" localSheetId="4">#REF!</definedName>
    <definedName name="CRITPURC" localSheetId="5">#REF!</definedName>
    <definedName name="CRITPURC">#REF!</definedName>
    <definedName name="CS_10" localSheetId="7">#REF!</definedName>
    <definedName name="CS_10" localSheetId="6">#REF!</definedName>
    <definedName name="CS_10" localSheetId="4">#REF!</definedName>
    <definedName name="CS_10" localSheetId="5">#REF!</definedName>
    <definedName name="CS_10">#REF!</definedName>
    <definedName name="CS_100" localSheetId="7">#REF!</definedName>
    <definedName name="CS_100" localSheetId="6">#REF!</definedName>
    <definedName name="CS_100" localSheetId="4">#REF!</definedName>
    <definedName name="CS_100" localSheetId="5">#REF!</definedName>
    <definedName name="CS_100">#REF!</definedName>
    <definedName name="CS_10S" localSheetId="7">#REF!</definedName>
    <definedName name="CS_10S" localSheetId="6">#REF!</definedName>
    <definedName name="CS_10S" localSheetId="4">#REF!</definedName>
    <definedName name="CS_10S" localSheetId="5">#REF!</definedName>
    <definedName name="CS_10S">#REF!</definedName>
    <definedName name="CS_120" localSheetId="7">#REF!</definedName>
    <definedName name="CS_120" localSheetId="6">#REF!</definedName>
    <definedName name="CS_120" localSheetId="4">#REF!</definedName>
    <definedName name="CS_120" localSheetId="5">#REF!</definedName>
    <definedName name="CS_120">#REF!</definedName>
    <definedName name="CS_140" localSheetId="7">#REF!</definedName>
    <definedName name="CS_140" localSheetId="6">#REF!</definedName>
    <definedName name="CS_140" localSheetId="4">#REF!</definedName>
    <definedName name="CS_140" localSheetId="5">#REF!</definedName>
    <definedName name="CS_140">#REF!</definedName>
    <definedName name="CS_160" localSheetId="7">#REF!</definedName>
    <definedName name="CS_160" localSheetId="6">#REF!</definedName>
    <definedName name="CS_160" localSheetId="4">#REF!</definedName>
    <definedName name="CS_160" localSheetId="5">#REF!</definedName>
    <definedName name="CS_160">#REF!</definedName>
    <definedName name="CS_20" localSheetId="7">#REF!</definedName>
    <definedName name="CS_20" localSheetId="6">#REF!</definedName>
    <definedName name="CS_20" localSheetId="4">#REF!</definedName>
    <definedName name="CS_20" localSheetId="5">#REF!</definedName>
    <definedName name="CS_20">#REF!</definedName>
    <definedName name="CS_30" localSheetId="7">#REF!</definedName>
    <definedName name="CS_30" localSheetId="6">#REF!</definedName>
    <definedName name="CS_30" localSheetId="4">#REF!</definedName>
    <definedName name="CS_30" localSheetId="5">#REF!</definedName>
    <definedName name="CS_30">#REF!</definedName>
    <definedName name="CS_40" localSheetId="7">#REF!</definedName>
    <definedName name="CS_40" localSheetId="6">#REF!</definedName>
    <definedName name="CS_40" localSheetId="4">#REF!</definedName>
    <definedName name="CS_40" localSheetId="5">#REF!</definedName>
    <definedName name="CS_40">#REF!</definedName>
    <definedName name="CS_40S" localSheetId="7">#REF!</definedName>
    <definedName name="CS_40S" localSheetId="6">#REF!</definedName>
    <definedName name="CS_40S" localSheetId="4">#REF!</definedName>
    <definedName name="CS_40S" localSheetId="5">#REF!</definedName>
    <definedName name="CS_40S">#REF!</definedName>
    <definedName name="CS_5S" localSheetId="7">#REF!</definedName>
    <definedName name="CS_5S" localSheetId="6">#REF!</definedName>
    <definedName name="CS_5S" localSheetId="4">#REF!</definedName>
    <definedName name="CS_5S" localSheetId="5">#REF!</definedName>
    <definedName name="CS_5S">#REF!</definedName>
    <definedName name="CS_60" localSheetId="7">#REF!</definedName>
    <definedName name="CS_60" localSheetId="6">#REF!</definedName>
    <definedName name="CS_60" localSheetId="4">#REF!</definedName>
    <definedName name="CS_60" localSheetId="5">#REF!</definedName>
    <definedName name="CS_60">#REF!</definedName>
    <definedName name="CS_80" localSheetId="7">#REF!</definedName>
    <definedName name="CS_80" localSheetId="6">#REF!</definedName>
    <definedName name="CS_80" localSheetId="4">#REF!</definedName>
    <definedName name="CS_80" localSheetId="5">#REF!</definedName>
    <definedName name="CS_80">#REF!</definedName>
    <definedName name="CS_80S" localSheetId="7">#REF!</definedName>
    <definedName name="CS_80S" localSheetId="6">#REF!</definedName>
    <definedName name="CS_80S" localSheetId="4">#REF!</definedName>
    <definedName name="CS_80S" localSheetId="5">#REF!</definedName>
    <definedName name="CS_80S">#REF!</definedName>
    <definedName name="CS_STD" localSheetId="7">#REF!</definedName>
    <definedName name="CS_STD" localSheetId="6">#REF!</definedName>
    <definedName name="CS_STD" localSheetId="4">#REF!</definedName>
    <definedName name="CS_STD" localSheetId="5">#REF!</definedName>
    <definedName name="CS_STD">#REF!</definedName>
    <definedName name="CS_XS" localSheetId="7">#REF!</definedName>
    <definedName name="CS_XS" localSheetId="6">#REF!</definedName>
    <definedName name="CS_XS" localSheetId="4">#REF!</definedName>
    <definedName name="CS_XS" localSheetId="5">#REF!</definedName>
    <definedName name="CS_XS">#REF!</definedName>
    <definedName name="CS_XXS" localSheetId="7">#REF!</definedName>
    <definedName name="CS_XXS" localSheetId="6">#REF!</definedName>
    <definedName name="CS_XXS" localSheetId="4">#REF!</definedName>
    <definedName name="CS_XXS" localSheetId="5">#REF!</definedName>
    <definedName name="CS_XXS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5">#REF!</definedName>
    <definedName name="_xlnm.Database">#REF!</definedName>
    <definedName name="den_bu" localSheetId="7">#REF!</definedName>
    <definedName name="den_bu" localSheetId="6">#REF!</definedName>
    <definedName name="den_bu" localSheetId="4">#REF!</definedName>
    <definedName name="den_bu" localSheetId="5">#REF!</definedName>
    <definedName name="den_bu">#REF!</definedName>
    <definedName name="dsd" localSheetId="7" hidden="1">{"'Sheet1'!$L$16"}</definedName>
    <definedName name="dsd" localSheetId="6" hidden="1">{"'Sheet1'!$L$16"}</definedName>
    <definedName name="dsd" localSheetId="4" hidden="1">{"'Sheet1'!$L$16"}</definedName>
    <definedName name="dsd" localSheetId="5" hidden="1">{"'Sheet1'!$L$16"}</definedName>
    <definedName name="dsd" hidden="1">{"'Sheet1'!$L$16"}</definedName>
    <definedName name="DSHoSo0408" localSheetId="7">#REF!</definedName>
    <definedName name="DSHoSo0408" localSheetId="6">#REF!</definedName>
    <definedName name="DSHoSo0408" localSheetId="4">#REF!</definedName>
    <definedName name="DSHoSo0408" localSheetId="5">#REF!</definedName>
    <definedName name="DSHoSo0408">#REF!</definedName>
    <definedName name="DSHoSo0508" localSheetId="7">#REF!</definedName>
    <definedName name="DSHoSo0508" localSheetId="6">#REF!</definedName>
    <definedName name="DSHoSo0508" localSheetId="4">#REF!</definedName>
    <definedName name="DSHoSo0508" localSheetId="5">#REF!</definedName>
    <definedName name="DSHoSo0508">#REF!</definedName>
    <definedName name="DSHoSo1208" localSheetId="7">#REF!</definedName>
    <definedName name="DSHoSo1208" localSheetId="6">#REF!</definedName>
    <definedName name="DSHoSo1208" localSheetId="4">#REF!</definedName>
    <definedName name="DSHoSo1208" localSheetId="5">#REF!</definedName>
    <definedName name="DSHoSo1208">#REF!</definedName>
    <definedName name="DSHoSo1308" localSheetId="7">#REF!</definedName>
    <definedName name="DSHoSo1308" localSheetId="6">#REF!</definedName>
    <definedName name="DSHoSo1308" localSheetId="4">#REF!</definedName>
    <definedName name="DSHoSo1308" localSheetId="5">#REF!</definedName>
    <definedName name="DSHoSo1308">#REF!</definedName>
    <definedName name="DSHoSo1309" localSheetId="7">#REF!</definedName>
    <definedName name="DSHoSo1309" localSheetId="6">#REF!</definedName>
    <definedName name="DSHoSo1309" localSheetId="4">#REF!</definedName>
    <definedName name="DSHoSo1309" localSheetId="5">#REF!</definedName>
    <definedName name="DSHoSo1309">#REF!</definedName>
    <definedName name="DSHoSo2110" localSheetId="7">#REF!</definedName>
    <definedName name="DSHoSo2110" localSheetId="6">#REF!</definedName>
    <definedName name="DSHoSo2110" localSheetId="4">#REF!</definedName>
    <definedName name="DSHoSo2110" localSheetId="5">#REF!</definedName>
    <definedName name="DSHoSo2110">#REF!</definedName>
    <definedName name="DSHoSo2207" localSheetId="7">#REF!</definedName>
    <definedName name="DSHoSo2207" localSheetId="6">#REF!</definedName>
    <definedName name="DSHoSo2207" localSheetId="4">#REF!</definedName>
    <definedName name="DSHoSo2207" localSheetId="5">#REF!</definedName>
    <definedName name="DSHoSo2207">#REF!</definedName>
    <definedName name="DSHoSo2507" localSheetId="7">#REF!</definedName>
    <definedName name="DSHoSo2507" localSheetId="6">#REF!</definedName>
    <definedName name="DSHoSo2507" localSheetId="4">#REF!</definedName>
    <definedName name="DSHoSo2507" localSheetId="5">#REF!</definedName>
    <definedName name="DSHoSo2507">#REF!</definedName>
    <definedName name="DSHoSo3107" localSheetId="7">#REF!</definedName>
    <definedName name="DSHoSo3107" localSheetId="6">#REF!</definedName>
    <definedName name="DSHoSo3107" localSheetId="4">#REF!</definedName>
    <definedName name="DSHoSo3107" localSheetId="5">#REF!</definedName>
    <definedName name="DSHoSo3107">#REF!</definedName>
    <definedName name="DSUMDATA" localSheetId="7">#REF!</definedName>
    <definedName name="DSUMDATA" localSheetId="6">#REF!</definedName>
    <definedName name="DSUMDATA" localSheetId="4">#REF!</definedName>
    <definedName name="DSUMDATA" localSheetId="5">#REF!</definedName>
    <definedName name="DSUMDATA">#REF!</definedName>
    <definedName name="DSUV04_07" localSheetId="7">#REF!</definedName>
    <definedName name="DSUV04_07" localSheetId="6">#REF!</definedName>
    <definedName name="DSUV04_07" localSheetId="4">#REF!</definedName>
    <definedName name="DSUV04_07" localSheetId="5">#REF!</definedName>
    <definedName name="DSUV04_07">#REF!</definedName>
    <definedName name="DSUV0408" localSheetId="7">#REF!</definedName>
    <definedName name="DSUV0408" localSheetId="6">#REF!</definedName>
    <definedName name="DSUV0408" localSheetId="4">#REF!</definedName>
    <definedName name="DSUV0408" localSheetId="5">#REF!</definedName>
    <definedName name="DSUV0408">#REF!</definedName>
    <definedName name="DSUV0508" localSheetId="7">#REF!</definedName>
    <definedName name="DSUV0508" localSheetId="6">#REF!</definedName>
    <definedName name="DSUV0508" localSheetId="4">#REF!</definedName>
    <definedName name="DSUV0508" localSheetId="5">#REF!</definedName>
    <definedName name="DSUV0508">#REF!</definedName>
    <definedName name="DSUV0707" localSheetId="7">#REF!</definedName>
    <definedName name="DSUV0707" localSheetId="6">#REF!</definedName>
    <definedName name="DSUV0707" localSheetId="4">#REF!</definedName>
    <definedName name="DSUV0707" localSheetId="5">#REF!</definedName>
    <definedName name="DSUV0707">#REF!</definedName>
    <definedName name="DSUV0807" localSheetId="7">#REF!</definedName>
    <definedName name="DSUV0807" localSheetId="6">#REF!</definedName>
    <definedName name="DSUV0807" localSheetId="4">#REF!</definedName>
    <definedName name="DSUV0807" localSheetId="5">#REF!</definedName>
    <definedName name="DSUV0807">#REF!</definedName>
    <definedName name="DSUV1208" localSheetId="7">#REF!</definedName>
    <definedName name="DSUV1208" localSheetId="6">#REF!</definedName>
    <definedName name="DSUV1208" localSheetId="4">#REF!</definedName>
    <definedName name="DSUV1208" localSheetId="5">#REF!</definedName>
    <definedName name="DSUV1208">#REF!</definedName>
    <definedName name="DSUV1309" localSheetId="7">#REF!</definedName>
    <definedName name="DSUV1309" localSheetId="6">#REF!</definedName>
    <definedName name="DSUV1309" localSheetId="4">#REF!</definedName>
    <definedName name="DSUV1309" localSheetId="5">#REF!</definedName>
    <definedName name="DSUV1309">#REF!</definedName>
    <definedName name="DSUV1407" localSheetId="7">#REF!</definedName>
    <definedName name="DSUV1407" localSheetId="6">#REF!</definedName>
    <definedName name="DSUV1407" localSheetId="4">#REF!</definedName>
    <definedName name="DSUV1407" localSheetId="5">#REF!</definedName>
    <definedName name="DSUV1407">#REF!</definedName>
    <definedName name="DSUV2009_2010" localSheetId="7">#REF!</definedName>
    <definedName name="DSUV2009_2010" localSheetId="6">#REF!</definedName>
    <definedName name="DSUV2009_2010" localSheetId="4">#REF!</definedName>
    <definedName name="DSUV2009_2010" localSheetId="5">#REF!</definedName>
    <definedName name="DSUV2009_2010">#REF!</definedName>
    <definedName name="DSUV2110" localSheetId="7">#REF!</definedName>
    <definedName name="DSUV2110" localSheetId="6">#REF!</definedName>
    <definedName name="DSUV2110" localSheetId="4">#REF!</definedName>
    <definedName name="DSUV2110" localSheetId="5">#REF!</definedName>
    <definedName name="DSUV2110">#REF!</definedName>
    <definedName name="DSUV2207" localSheetId="7">#REF!</definedName>
    <definedName name="DSUV2207" localSheetId="6">#REF!</definedName>
    <definedName name="DSUV2207" localSheetId="4">#REF!</definedName>
    <definedName name="DSUV2207" localSheetId="5">#REF!</definedName>
    <definedName name="DSUV2207">#REF!</definedName>
    <definedName name="DSUV3107" localSheetId="7">#REF!</definedName>
    <definedName name="DSUV3107" localSheetId="6">#REF!</definedName>
    <definedName name="DSUV3107" localSheetId="4">#REF!</definedName>
    <definedName name="DSUV3107" localSheetId="5">#REF!</definedName>
    <definedName name="DSUV3107">#REF!</definedName>
    <definedName name="DSUVC1407" localSheetId="7">#REF!</definedName>
    <definedName name="DSUVC1407" localSheetId="6">#REF!</definedName>
    <definedName name="DSUVC1407" localSheetId="4">#REF!</definedName>
    <definedName name="DSUVC1407" localSheetId="5">#REF!</definedName>
    <definedName name="DSUVC1407">#REF!</definedName>
    <definedName name="End_1" localSheetId="7">#REF!</definedName>
    <definedName name="End_1" localSheetId="6">#REF!</definedName>
    <definedName name="End_1" localSheetId="4">#REF!</definedName>
    <definedName name="End_1" localSheetId="5">#REF!</definedName>
    <definedName name="End_1">#REF!</definedName>
    <definedName name="End_10" localSheetId="7">#REF!</definedName>
    <definedName name="End_10" localSheetId="6">#REF!</definedName>
    <definedName name="End_10" localSheetId="4">#REF!</definedName>
    <definedName name="End_10" localSheetId="5">#REF!</definedName>
    <definedName name="End_10">#REF!</definedName>
    <definedName name="End_11" localSheetId="7">#REF!</definedName>
    <definedName name="End_11" localSheetId="6">#REF!</definedName>
    <definedName name="End_11" localSheetId="4">#REF!</definedName>
    <definedName name="End_11" localSheetId="5">#REF!</definedName>
    <definedName name="End_11">#REF!</definedName>
    <definedName name="End_12" localSheetId="7">#REF!</definedName>
    <definedName name="End_12" localSheetId="6">#REF!</definedName>
    <definedName name="End_12" localSheetId="4">#REF!</definedName>
    <definedName name="End_12" localSheetId="5">#REF!</definedName>
    <definedName name="End_12">#REF!</definedName>
    <definedName name="End_13" localSheetId="7">#REF!</definedName>
    <definedName name="End_13" localSheetId="6">#REF!</definedName>
    <definedName name="End_13" localSheetId="4">#REF!</definedName>
    <definedName name="End_13" localSheetId="5">#REF!</definedName>
    <definedName name="End_13">#REF!</definedName>
    <definedName name="End_2" localSheetId="7">#REF!</definedName>
    <definedName name="End_2" localSheetId="6">#REF!</definedName>
    <definedName name="End_2" localSheetId="4">#REF!</definedName>
    <definedName name="End_2" localSheetId="5">#REF!</definedName>
    <definedName name="End_2">#REF!</definedName>
    <definedName name="End_3" localSheetId="7">#REF!</definedName>
    <definedName name="End_3" localSheetId="6">#REF!</definedName>
    <definedName name="End_3" localSheetId="4">#REF!</definedName>
    <definedName name="End_3" localSheetId="5">#REF!</definedName>
    <definedName name="End_3">#REF!</definedName>
    <definedName name="End_4" localSheetId="7">#REF!</definedName>
    <definedName name="End_4" localSheetId="6">#REF!</definedName>
    <definedName name="End_4" localSheetId="4">#REF!</definedName>
    <definedName name="End_4" localSheetId="5">#REF!</definedName>
    <definedName name="End_4">#REF!</definedName>
    <definedName name="End_5" localSheetId="7">#REF!</definedName>
    <definedName name="End_5" localSheetId="6">#REF!</definedName>
    <definedName name="End_5" localSheetId="4">#REF!</definedName>
    <definedName name="End_5" localSheetId="5">#REF!</definedName>
    <definedName name="End_5">#REF!</definedName>
    <definedName name="End_6" localSheetId="7">#REF!</definedName>
    <definedName name="End_6" localSheetId="6">#REF!</definedName>
    <definedName name="End_6" localSheetId="4">#REF!</definedName>
    <definedName name="End_6" localSheetId="5">#REF!</definedName>
    <definedName name="End_6">#REF!</definedName>
    <definedName name="End_7" localSheetId="7">#REF!</definedName>
    <definedName name="End_7" localSheetId="6">#REF!</definedName>
    <definedName name="End_7" localSheetId="4">#REF!</definedName>
    <definedName name="End_7" localSheetId="5">#REF!</definedName>
    <definedName name="End_7">#REF!</definedName>
    <definedName name="End_8" localSheetId="7">#REF!</definedName>
    <definedName name="End_8" localSheetId="6">#REF!</definedName>
    <definedName name="End_8" localSheetId="4">#REF!</definedName>
    <definedName name="End_8" localSheetId="5">#REF!</definedName>
    <definedName name="End_8">#REF!</definedName>
    <definedName name="End_9" localSheetId="7">#REF!</definedName>
    <definedName name="End_9" localSheetId="6">#REF!</definedName>
    <definedName name="End_9" localSheetId="4">#REF!</definedName>
    <definedName name="End_9" localSheetId="5">#REF!</definedName>
    <definedName name="End_9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5">#REF!</definedName>
    <definedName name="_xlnm.Extract">#REF!</definedName>
    <definedName name="FP" localSheetId="7">#REF!</definedName>
    <definedName name="FP" localSheetId="6">#REF!</definedName>
    <definedName name="FP" localSheetId="4">#REF!</definedName>
    <definedName name="FP" localSheetId="5">#REF!</definedName>
    <definedName name="FP">#REF!</definedName>
    <definedName name="Gia_tien" localSheetId="7">#REF!</definedName>
    <definedName name="Gia_tien" localSheetId="6">#REF!</definedName>
    <definedName name="Gia_tien" localSheetId="4">#REF!</definedName>
    <definedName name="Gia_tien" localSheetId="5">#REF!</definedName>
    <definedName name="Gia_tien">#REF!</definedName>
    <definedName name="gia_tien_BTN" localSheetId="7">#REF!</definedName>
    <definedName name="gia_tien_BTN" localSheetId="6">#REF!</definedName>
    <definedName name="gia_tien_BTN" localSheetId="4">#REF!</definedName>
    <definedName name="gia_tien_BTN" localSheetId="5">#REF!</definedName>
    <definedName name="gia_tien_BTN">#REF!</definedName>
    <definedName name="h" localSheetId="7" hidden="1">{"'Sheet1'!$L$16"}</definedName>
    <definedName name="h" localSheetId="0" hidden="1">{"'Sheet1'!$L$16"}</definedName>
    <definedName name="h" localSheetId="6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anhkiem" localSheetId="7">#REF!</definedName>
    <definedName name="Hanhkiem" localSheetId="6">#REF!</definedName>
    <definedName name="Hanhkiem" localSheetId="4">#REF!</definedName>
    <definedName name="Hanhkiem" localSheetId="5">#REF!</definedName>
    <definedName name="Hanhkiem">#REF!</definedName>
    <definedName name="HapCKVA" localSheetId="7">#REF!</definedName>
    <definedName name="HapCKVA" localSheetId="6">#REF!</definedName>
    <definedName name="HapCKVA" localSheetId="4">#REF!</definedName>
    <definedName name="HapCKVA" localSheetId="5">#REF!</definedName>
    <definedName name="HapCKVA">#REF!</definedName>
    <definedName name="HapCKvar" localSheetId="7">#REF!</definedName>
    <definedName name="HapCKvar" localSheetId="6">#REF!</definedName>
    <definedName name="HapCKvar" localSheetId="4">#REF!</definedName>
    <definedName name="HapCKvar" localSheetId="5">#REF!</definedName>
    <definedName name="HapCKvar">#REF!</definedName>
    <definedName name="HapCKW" localSheetId="7">#REF!</definedName>
    <definedName name="HapCKW" localSheetId="6">#REF!</definedName>
    <definedName name="HapCKW" localSheetId="4">#REF!</definedName>
    <definedName name="HapCKW" localSheetId="5">#REF!</definedName>
    <definedName name="HapCKW">#REF!</definedName>
    <definedName name="HapIKVA" localSheetId="7">#REF!</definedName>
    <definedName name="HapIKVA" localSheetId="6">#REF!</definedName>
    <definedName name="HapIKVA" localSheetId="4">#REF!</definedName>
    <definedName name="HapIKVA" localSheetId="5">#REF!</definedName>
    <definedName name="HapIKVA">#REF!</definedName>
    <definedName name="HapIKvar" localSheetId="7">#REF!</definedName>
    <definedName name="HapIKvar" localSheetId="6">#REF!</definedName>
    <definedName name="HapIKvar" localSheetId="4">#REF!</definedName>
    <definedName name="HapIKvar" localSheetId="5">#REF!</definedName>
    <definedName name="HapIKvar">#REF!</definedName>
    <definedName name="HapIKW" localSheetId="7">#REF!</definedName>
    <definedName name="HapIKW" localSheetId="6">#REF!</definedName>
    <definedName name="HapIKW" localSheetId="4">#REF!</definedName>
    <definedName name="HapIKW" localSheetId="5">#REF!</definedName>
    <definedName name="HapIKW">#REF!</definedName>
    <definedName name="HapKVA" localSheetId="7">#REF!</definedName>
    <definedName name="HapKVA" localSheetId="6">#REF!</definedName>
    <definedName name="HapKVA" localSheetId="4">#REF!</definedName>
    <definedName name="HapKVA" localSheetId="5">#REF!</definedName>
    <definedName name="HapKVA">#REF!</definedName>
    <definedName name="HapSKVA" localSheetId="7">#REF!</definedName>
    <definedName name="HapSKVA" localSheetId="6">#REF!</definedName>
    <definedName name="HapSKVA" localSheetId="4">#REF!</definedName>
    <definedName name="HapSKVA" localSheetId="5">#REF!</definedName>
    <definedName name="HapSKVA">#REF!</definedName>
    <definedName name="HapSKW" localSheetId="7">#REF!</definedName>
    <definedName name="HapSKW" localSheetId="6">#REF!</definedName>
    <definedName name="HapSKW" localSheetId="4">#REF!</definedName>
    <definedName name="HapSKW" localSheetId="5">#REF!</definedName>
    <definedName name="HapSKW">#REF!</definedName>
    <definedName name="HH" localSheetId="7">#REF!</definedName>
    <definedName name="HH" localSheetId="6">#REF!</definedName>
    <definedName name="HH" localSheetId="4">#REF!</definedName>
    <definedName name="HH" localSheetId="5">#REF!</definedName>
    <definedName name="HH">#REF!</definedName>
    <definedName name="Hocluc" localSheetId="7">#REF!</definedName>
    <definedName name="Hocluc" localSheetId="6">#REF!</definedName>
    <definedName name="Hocluc" localSheetId="4">#REF!</definedName>
    <definedName name="Hocluc" localSheetId="5">#REF!</definedName>
    <definedName name="Hocluc">#REF!</definedName>
    <definedName name="HOME_MANP" localSheetId="7">#REF!</definedName>
    <definedName name="HOME_MANP" localSheetId="6">#REF!</definedName>
    <definedName name="HOME_MANP" localSheetId="4">#REF!</definedName>
    <definedName name="HOME_MANP" localSheetId="5">#REF!</definedName>
    <definedName name="HOME_MANP">#REF!</definedName>
    <definedName name="HOMEOFFICE_COST" localSheetId="7">#REF!</definedName>
    <definedName name="HOMEOFFICE_COST" localSheetId="6">#REF!</definedName>
    <definedName name="HOMEOFFICE_COST" localSheetId="4">#REF!</definedName>
    <definedName name="HOMEOFFICE_COST" localSheetId="5">#REF!</definedName>
    <definedName name="HOMEOFFICE_COST">#REF!</definedName>
    <definedName name="HTML_CodePage" hidden="1">950</definedName>
    <definedName name="HTML_Control" localSheetId="7" hidden="1">{"'Sheet1'!$L$16"}</definedName>
    <definedName name="HTML_Control" localSheetId="0" hidden="1">{"'Sheet1'!$L$16"}</definedName>
    <definedName name="HTML_Control" localSheetId="6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0" hidden="1">{"'Sheet1'!$L$16"}</definedName>
    <definedName name="huy" localSheetId="6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I" localSheetId="7">#REF!</definedName>
    <definedName name="I" localSheetId="6">#REF!</definedName>
    <definedName name="I" localSheetId="4">#REF!</definedName>
    <definedName name="I" localSheetId="5">#REF!</definedName>
    <definedName name="I">#REF!</definedName>
    <definedName name="I_A" localSheetId="7">#REF!</definedName>
    <definedName name="I_A" localSheetId="6">#REF!</definedName>
    <definedName name="I_A" localSheetId="4">#REF!</definedName>
    <definedName name="I_A" localSheetId="5">#REF!</definedName>
    <definedName name="I_A">#REF!</definedName>
    <definedName name="I_B" localSheetId="7">#REF!</definedName>
    <definedName name="I_B" localSheetId="6">#REF!</definedName>
    <definedName name="I_B" localSheetId="4">#REF!</definedName>
    <definedName name="I_B" localSheetId="5">#REF!</definedName>
    <definedName name="I_B">#REF!</definedName>
    <definedName name="I_c" localSheetId="7">#REF!</definedName>
    <definedName name="I_c" localSheetId="6">#REF!</definedName>
    <definedName name="I_c" localSheetId="4">#REF!</definedName>
    <definedName name="I_c" localSheetId="5">#REF!</definedName>
    <definedName name="I_c">#REF!</definedName>
    <definedName name="IDLAB_COST" localSheetId="7">#REF!</definedName>
    <definedName name="IDLAB_COST" localSheetId="6">#REF!</definedName>
    <definedName name="IDLAB_COST" localSheetId="4">#REF!</definedName>
    <definedName name="IDLAB_COST" localSheetId="5">#REF!</definedName>
    <definedName name="IDLAB_COST">#REF!</definedName>
    <definedName name="II_A" localSheetId="7">#REF!</definedName>
    <definedName name="II_A" localSheetId="6">#REF!</definedName>
    <definedName name="II_A" localSheetId="4">#REF!</definedName>
    <definedName name="II_A" localSheetId="5">#REF!</definedName>
    <definedName name="II_A">#REF!</definedName>
    <definedName name="II_B" localSheetId="7">#REF!</definedName>
    <definedName name="II_B" localSheetId="6">#REF!</definedName>
    <definedName name="II_B" localSheetId="4">#REF!</definedName>
    <definedName name="II_B" localSheetId="5">#REF!</definedName>
    <definedName name="II_B">#REF!</definedName>
    <definedName name="II_c" localSheetId="7">#REF!</definedName>
    <definedName name="II_c" localSheetId="6">#REF!</definedName>
    <definedName name="II_c" localSheetId="4">#REF!</definedName>
    <definedName name="II_c" localSheetId="5">#REF!</definedName>
    <definedName name="II_c">#REF!</definedName>
    <definedName name="III_a" localSheetId="7">#REF!</definedName>
    <definedName name="III_a" localSheetId="6">#REF!</definedName>
    <definedName name="III_a" localSheetId="4">#REF!</definedName>
    <definedName name="III_a" localSheetId="5">#REF!</definedName>
    <definedName name="III_a">#REF!</definedName>
    <definedName name="III_B" localSheetId="7">#REF!</definedName>
    <definedName name="III_B" localSheetId="6">#REF!</definedName>
    <definedName name="III_B" localSheetId="4">#REF!</definedName>
    <definedName name="III_B" localSheetId="5">#REF!</definedName>
    <definedName name="III_B">#REF!</definedName>
    <definedName name="III_c" localSheetId="7">#REF!</definedName>
    <definedName name="III_c" localSheetId="6">#REF!</definedName>
    <definedName name="III_c" localSheetId="4">#REF!</definedName>
    <definedName name="III_c" localSheetId="5">#REF!</definedName>
    <definedName name="III_c">#REF!</definedName>
    <definedName name="INDMANP" localSheetId="7">#REF!</definedName>
    <definedName name="INDMANP" localSheetId="6">#REF!</definedName>
    <definedName name="INDMANP" localSheetId="4">#REF!</definedName>
    <definedName name="INDMANP" localSheetId="5">#REF!</definedName>
    <definedName name="INDMANP">#REF!</definedName>
    <definedName name="INTH" localSheetId="7">#REF!</definedName>
    <definedName name="INTH" localSheetId="6">#REF!</definedName>
    <definedName name="INTH" localSheetId="4">#REF!</definedName>
    <definedName name="INTH" localSheetId="5">#REF!</definedName>
    <definedName name="INTH">#REF!</definedName>
    <definedName name="IO" localSheetId="7">#REF!</definedName>
    <definedName name="IO" localSheetId="6">#REF!</definedName>
    <definedName name="IO" localSheetId="4">#REF!</definedName>
    <definedName name="IO" localSheetId="5">#REF!</definedName>
    <definedName name="IO">#REF!</definedName>
    <definedName name="j356C8" localSheetId="7">#REF!</definedName>
    <definedName name="j356C8" localSheetId="6">#REF!</definedName>
    <definedName name="j356C8" localSheetId="4">#REF!</definedName>
    <definedName name="j356C8" localSheetId="5">#REF!</definedName>
    <definedName name="j356C8">#REF!</definedName>
    <definedName name="Khoa1" hidden="1">#REF!</definedName>
    <definedName name="m" localSheetId="7">#REF!</definedName>
    <definedName name="m" localSheetId="6">#REF!</definedName>
    <definedName name="m" localSheetId="4">#REF!</definedName>
    <definedName name="m" localSheetId="5">#REF!</definedName>
    <definedName name="m">#REF!</definedName>
    <definedName name="MAJ_CON_EQP" localSheetId="7">#REF!</definedName>
    <definedName name="MAJ_CON_EQP" localSheetId="6">#REF!</definedName>
    <definedName name="MAJ_CON_EQP" localSheetId="4">#REF!</definedName>
    <definedName name="MAJ_CON_EQP" localSheetId="5">#REF!</definedName>
    <definedName name="MAJ_CON_EQP">#REF!</definedName>
    <definedName name="MAT" localSheetId="7">#REF!</definedName>
    <definedName name="MAT" localSheetId="6">#REF!</definedName>
    <definedName name="MAT" localSheetId="4">#REF!</definedName>
    <definedName name="MAT" localSheetId="5">#REF!</definedName>
    <definedName name="MAT">#REF!</definedName>
    <definedName name="MF" localSheetId="7">#REF!</definedName>
    <definedName name="MF" localSheetId="6">#REF!</definedName>
    <definedName name="MF" localSheetId="4">#REF!</definedName>
    <definedName name="MF" localSheetId="5">#REF!</definedName>
    <definedName name="MF">#REF!</definedName>
    <definedName name="MG_A" localSheetId="7">#REF!</definedName>
    <definedName name="MG_A" localSheetId="6">#REF!</definedName>
    <definedName name="MG_A" localSheetId="4">#REF!</definedName>
    <definedName name="MG_A" localSheetId="5">#REF!</definedName>
    <definedName name="MG_A">#REF!</definedName>
    <definedName name="NET" localSheetId="7">#REF!</definedName>
    <definedName name="NET" localSheetId="6">#REF!</definedName>
    <definedName name="NET" localSheetId="4">#REF!</definedName>
    <definedName name="NET" localSheetId="5">#REF!</definedName>
    <definedName name="NET">#REF!</definedName>
    <definedName name="NET_1" localSheetId="7">#REF!</definedName>
    <definedName name="NET_1" localSheetId="6">#REF!</definedName>
    <definedName name="NET_1" localSheetId="4">#REF!</definedName>
    <definedName name="NET_1" localSheetId="5">#REF!</definedName>
    <definedName name="NET_1">#REF!</definedName>
    <definedName name="NET_ANA" localSheetId="7">#REF!</definedName>
    <definedName name="NET_ANA" localSheetId="6">#REF!</definedName>
    <definedName name="NET_ANA" localSheetId="4">#REF!</definedName>
    <definedName name="NET_ANA" localSheetId="5">#REF!</definedName>
    <definedName name="NET_ANA">#REF!</definedName>
    <definedName name="NET_ANA_1" localSheetId="7">#REF!</definedName>
    <definedName name="NET_ANA_1" localSheetId="6">#REF!</definedName>
    <definedName name="NET_ANA_1" localSheetId="4">#REF!</definedName>
    <definedName name="NET_ANA_1" localSheetId="5">#REF!</definedName>
    <definedName name="NET_ANA_1">#REF!</definedName>
    <definedName name="NET_ANA_2" localSheetId="7">#REF!</definedName>
    <definedName name="NET_ANA_2" localSheetId="6">#REF!</definedName>
    <definedName name="NET_ANA_2" localSheetId="4">#REF!</definedName>
    <definedName name="NET_ANA_2" localSheetId="5">#REF!</definedName>
    <definedName name="NET_ANA_2">#REF!</definedName>
    <definedName name="No" localSheetId="7">#REF!</definedName>
    <definedName name="No" localSheetId="6">#REF!</definedName>
    <definedName name="No" localSheetId="4">#REF!</definedName>
    <definedName name="No" localSheetId="5">#REF!</definedName>
    <definedName name="No">#REF!</definedName>
    <definedName name="NH" localSheetId="7">#REF!</definedName>
    <definedName name="NH" localSheetId="6">#REF!</definedName>
    <definedName name="NH" localSheetId="4">#REF!</definedName>
    <definedName name="NH" localSheetId="5">#REF!</definedName>
    <definedName name="NH">#REF!</definedName>
    <definedName name="NHot" localSheetId="7">#REF!</definedName>
    <definedName name="NHot" localSheetId="6">#REF!</definedName>
    <definedName name="NHot" localSheetId="4">#REF!</definedName>
    <definedName name="NHot" localSheetId="5">#REF!</definedName>
    <definedName name="NHot">#REF!</definedName>
    <definedName name="P" localSheetId="7">#REF!</definedName>
    <definedName name="P" localSheetId="6">#REF!</definedName>
    <definedName name="P" localSheetId="4">#REF!</definedName>
    <definedName name="P" localSheetId="5">#REF!</definedName>
    <definedName name="P">#REF!</definedName>
    <definedName name="PA" localSheetId="7">#REF!</definedName>
    <definedName name="PA" localSheetId="6">#REF!</definedName>
    <definedName name="PA" localSheetId="4">#REF!</definedName>
    <definedName name="PA" localSheetId="5">#REF!</definedName>
    <definedName name="PA">#REF!</definedName>
    <definedName name="PEJM" localSheetId="7">#REF!</definedName>
    <definedName name="PEJM" localSheetId="6">#REF!</definedName>
    <definedName name="PEJM" localSheetId="4">#REF!</definedName>
    <definedName name="PEJM" localSheetId="5">#REF!</definedName>
    <definedName name="PEJM">#REF!</definedName>
    <definedName name="PF" localSheetId="7">#REF!</definedName>
    <definedName name="PF" localSheetId="6">#REF!</definedName>
    <definedName name="PF" localSheetId="4">#REF!</definedName>
    <definedName name="PF" localSheetId="5">#REF!</definedName>
    <definedName name="PF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5">#REF!</definedName>
    <definedName name="_xlnm.Print_Area">#REF!</definedName>
    <definedName name="Print_Area_MI" localSheetId="7">#REF!</definedName>
    <definedName name="Print_Area_MI" localSheetId="6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5">#REF!</definedName>
    <definedName name="_xlnm.Print_Titles">#REF!</definedName>
    <definedName name="Print_Titles_MI" localSheetId="7">#REF!</definedName>
    <definedName name="Print_Titles_MI" localSheetId="6">#REF!</definedName>
    <definedName name="Print_Titles_MI" localSheetId="4">#REF!</definedName>
    <definedName name="Print_Titles_MI" localSheetId="5">#REF!</definedName>
    <definedName name="Print_Titles_MI">#REF!</definedName>
    <definedName name="PRINTA" localSheetId="7">#REF!</definedName>
    <definedName name="PRINTA" localSheetId="6">#REF!</definedName>
    <definedName name="PRINTA" localSheetId="4">#REF!</definedName>
    <definedName name="PRINTA" localSheetId="5">#REF!</definedName>
    <definedName name="PRINTA">#REF!</definedName>
    <definedName name="PRINTB" localSheetId="7">#REF!</definedName>
    <definedName name="PRINTB" localSheetId="6">#REF!</definedName>
    <definedName name="PRINTB" localSheetId="4">#REF!</definedName>
    <definedName name="PRINTB" localSheetId="5">#REF!</definedName>
    <definedName name="PRINTB">#REF!</definedName>
    <definedName name="PRINTC" localSheetId="7">#REF!</definedName>
    <definedName name="PRINTC" localSheetId="6">#REF!</definedName>
    <definedName name="PRINTC" localSheetId="4">#REF!</definedName>
    <definedName name="PRINTC" localSheetId="5">#REF!</definedName>
    <definedName name="PRINTC">#REF!</definedName>
    <definedName name="prjName" localSheetId="7">#REF!</definedName>
    <definedName name="prjName" localSheetId="6">#REF!</definedName>
    <definedName name="prjName" localSheetId="4">#REF!</definedName>
    <definedName name="prjName" localSheetId="5">#REF!</definedName>
    <definedName name="prjName">#REF!</definedName>
    <definedName name="prjNo" localSheetId="7">#REF!</definedName>
    <definedName name="prjNo" localSheetId="6">#REF!</definedName>
    <definedName name="prjNo" localSheetId="4">#REF!</definedName>
    <definedName name="prjNo" localSheetId="5">#REF!</definedName>
    <definedName name="prjNo">#REF!</definedName>
    <definedName name="PROPOSAL" localSheetId="7">#REF!</definedName>
    <definedName name="PROPOSAL" localSheetId="6">#REF!</definedName>
    <definedName name="PROPOSAL" localSheetId="4">#REF!</definedName>
    <definedName name="PROPOSAL" localSheetId="5">#REF!</definedName>
    <definedName name="PROPOSAL">#REF!</definedName>
    <definedName name="Phuong" localSheetId="7">#REF!</definedName>
    <definedName name="Phuong" localSheetId="6">#REF!</definedName>
    <definedName name="Phuong" localSheetId="4">#REF!</definedName>
    <definedName name="Phuong" localSheetId="5">#REF!</definedName>
    <definedName name="Phuong">#REF!</definedName>
    <definedName name="qwe" localSheetId="7" hidden="1">{"'Sheet1'!$L$16"}</definedName>
    <definedName name="qwe" localSheetId="6" hidden="1">{"'Sheet1'!$L$16"}</definedName>
    <definedName name="qwe" localSheetId="4" hidden="1">{"'Sheet1'!$L$16"}</definedName>
    <definedName name="qwe" localSheetId="5" hidden="1">{"'Sheet1'!$L$16"}</definedName>
    <definedName name="qwe" hidden="1">{"'Sheet1'!$L$16"}</definedName>
    <definedName name="Quan" localSheetId="7">#REF!</definedName>
    <definedName name="Quan" localSheetId="6">#REF!</definedName>
    <definedName name="Quan" localSheetId="4">#REF!</definedName>
    <definedName name="Quan" localSheetId="5">#REF!</definedName>
    <definedName name="Quan">#REF!</definedName>
    <definedName name="RT" localSheetId="7">#REF!</definedName>
    <definedName name="RT" localSheetId="6">#REF!</definedName>
    <definedName name="RT" localSheetId="4">#REF!</definedName>
    <definedName name="RT" localSheetId="5">#REF!</definedName>
    <definedName name="RT">#REF!</definedName>
    <definedName name="SL" localSheetId="7">#REF!</definedName>
    <definedName name="SL" localSheetId="6">#REF!</definedName>
    <definedName name="SL" localSheetId="4">#REF!</definedName>
    <definedName name="SL" localSheetId="5">#REF!</definedName>
    <definedName name="SL">#REF!</definedName>
    <definedName name="SORT" localSheetId="7">#REF!</definedName>
    <definedName name="SORT" localSheetId="6">#REF!</definedName>
    <definedName name="SORT" localSheetId="4">#REF!</definedName>
    <definedName name="SORT" localSheetId="5">#REF!</definedName>
    <definedName name="SORT">#REF!</definedName>
    <definedName name="SP" localSheetId="7">#REF!</definedName>
    <definedName name="SP" localSheetId="6">#REF!</definedName>
    <definedName name="SP" localSheetId="4">#REF!</definedName>
    <definedName name="SP" localSheetId="5">#REF!</definedName>
    <definedName name="SP">#REF!</definedName>
    <definedName name="SPEC" localSheetId="7">#REF!</definedName>
    <definedName name="SPEC" localSheetId="6">#REF!</definedName>
    <definedName name="SPEC" localSheetId="4">#REF!</definedName>
    <definedName name="SPEC" localSheetId="5">#REF!</definedName>
    <definedName name="SPEC">#REF!</definedName>
    <definedName name="SPECSUMMARY" localSheetId="7">#REF!</definedName>
    <definedName name="SPECSUMMARY" localSheetId="6">#REF!</definedName>
    <definedName name="SPECSUMMARY" localSheetId="4">#REF!</definedName>
    <definedName name="SPECSUMMARY" localSheetId="5">#REF!</definedName>
    <definedName name="SPECSUMMARY">#REF!</definedName>
    <definedName name="Start_1" localSheetId="7">#REF!</definedName>
    <definedName name="Start_1" localSheetId="6">#REF!</definedName>
    <definedName name="Start_1" localSheetId="4">#REF!</definedName>
    <definedName name="Start_1" localSheetId="5">#REF!</definedName>
    <definedName name="Start_1">#REF!</definedName>
    <definedName name="Start_10" localSheetId="7">#REF!</definedName>
    <definedName name="Start_10" localSheetId="6">#REF!</definedName>
    <definedName name="Start_10" localSheetId="4">#REF!</definedName>
    <definedName name="Start_10" localSheetId="5">#REF!</definedName>
    <definedName name="Start_10">#REF!</definedName>
    <definedName name="Start_11" localSheetId="7">#REF!</definedName>
    <definedName name="Start_11" localSheetId="6">#REF!</definedName>
    <definedName name="Start_11" localSheetId="4">#REF!</definedName>
    <definedName name="Start_11" localSheetId="5">#REF!</definedName>
    <definedName name="Start_11">#REF!</definedName>
    <definedName name="Start_12" localSheetId="7">#REF!</definedName>
    <definedName name="Start_12" localSheetId="6">#REF!</definedName>
    <definedName name="Start_12" localSheetId="4">#REF!</definedName>
    <definedName name="Start_12" localSheetId="5">#REF!</definedName>
    <definedName name="Start_12">#REF!</definedName>
    <definedName name="Start_13" localSheetId="7">#REF!</definedName>
    <definedName name="Start_13" localSheetId="6">#REF!</definedName>
    <definedName name="Start_13" localSheetId="4">#REF!</definedName>
    <definedName name="Start_13" localSheetId="5">#REF!</definedName>
    <definedName name="Start_13">#REF!</definedName>
    <definedName name="Start_2" localSheetId="7">#REF!</definedName>
    <definedName name="Start_2" localSheetId="6">#REF!</definedName>
    <definedName name="Start_2" localSheetId="4">#REF!</definedName>
    <definedName name="Start_2" localSheetId="5">#REF!</definedName>
    <definedName name="Start_2">#REF!</definedName>
    <definedName name="Start_3" localSheetId="7">#REF!</definedName>
    <definedName name="Start_3" localSheetId="6">#REF!</definedName>
    <definedName name="Start_3" localSheetId="4">#REF!</definedName>
    <definedName name="Start_3" localSheetId="5">#REF!</definedName>
    <definedName name="Start_3">#REF!</definedName>
    <definedName name="Start_4" localSheetId="7">#REF!</definedName>
    <definedName name="Start_4" localSheetId="6">#REF!</definedName>
    <definedName name="Start_4" localSheetId="4">#REF!</definedName>
    <definedName name="Start_4" localSheetId="5">#REF!</definedName>
    <definedName name="Start_4">#REF!</definedName>
    <definedName name="Start_5" localSheetId="7">#REF!</definedName>
    <definedName name="Start_5" localSheetId="6">#REF!</definedName>
    <definedName name="Start_5" localSheetId="4">#REF!</definedName>
    <definedName name="Start_5" localSheetId="5">#REF!</definedName>
    <definedName name="Start_5">#REF!</definedName>
    <definedName name="Start_6" localSheetId="7">#REF!</definedName>
    <definedName name="Start_6" localSheetId="6">#REF!</definedName>
    <definedName name="Start_6" localSheetId="4">#REF!</definedName>
    <definedName name="Start_6" localSheetId="5">#REF!</definedName>
    <definedName name="Start_6">#REF!</definedName>
    <definedName name="Start_7" localSheetId="7">#REF!</definedName>
    <definedName name="Start_7" localSheetId="6">#REF!</definedName>
    <definedName name="Start_7" localSheetId="4">#REF!</definedName>
    <definedName name="Start_7" localSheetId="5">#REF!</definedName>
    <definedName name="Start_7">#REF!</definedName>
    <definedName name="Start_8" localSheetId="7">#REF!</definedName>
    <definedName name="Start_8" localSheetId="6">#REF!</definedName>
    <definedName name="Start_8" localSheetId="4">#REF!</definedName>
    <definedName name="Start_8" localSheetId="5">#REF!</definedName>
    <definedName name="Start_8">#REF!</definedName>
    <definedName name="Start_9" localSheetId="7">#REF!</definedName>
    <definedName name="Start_9" localSheetId="6">#REF!</definedName>
    <definedName name="Start_9" localSheetId="4">#REF!</definedName>
    <definedName name="Start_9" localSheetId="5">#REF!</definedName>
    <definedName name="Start_9">#REF!</definedName>
    <definedName name="SUM" localSheetId="7">#REF!,#REF!</definedName>
    <definedName name="SUM" localSheetId="6">#REF!,#REF!</definedName>
    <definedName name="SUM" localSheetId="4">#REF!,#REF!</definedName>
    <definedName name="SUM" localSheetId="5">#REF!,#REF!</definedName>
    <definedName name="SUM">#REF!,#REF!</definedName>
    <definedName name="SUMMARY" localSheetId="7">#REF!</definedName>
    <definedName name="SUMMARY" localSheetId="6">#REF!</definedName>
    <definedName name="SUMMARY" localSheetId="4">#REF!</definedName>
    <definedName name="SUMMARY" localSheetId="5">#REF!</definedName>
    <definedName name="SUMMARY">#REF!</definedName>
    <definedName name="T" localSheetId="7">#REF!</definedName>
    <definedName name="T" localSheetId="6">#REF!</definedName>
    <definedName name="T" localSheetId="4">#REF!</definedName>
    <definedName name="T" localSheetId="5">#REF!</definedName>
    <definedName name="T">#REF!</definedName>
    <definedName name="TaxTV">10%</definedName>
    <definedName name="TaxXL">5%</definedName>
    <definedName name="test" localSheetId="7">#REF!</definedName>
    <definedName name="test" localSheetId="6">#REF!</definedName>
    <definedName name="test" localSheetId="4">#REF!</definedName>
    <definedName name="test" localSheetId="5">#REF!</definedName>
    <definedName name="test">#REF!</definedName>
    <definedName name="Tien" localSheetId="7">#REF!</definedName>
    <definedName name="Tien" localSheetId="6">#REF!</definedName>
    <definedName name="Tien" localSheetId="4">#REF!</definedName>
    <definedName name="Tien" localSheetId="5">#REF!</definedName>
    <definedName name="Tien">#REF!</definedName>
    <definedName name="TOTAL" localSheetId="7">#REF!</definedName>
    <definedName name="TOTAL" localSheetId="6">#REF!</definedName>
    <definedName name="TOTAL" localSheetId="4">#REF!</definedName>
    <definedName name="TOTAL" localSheetId="5">#REF!</definedName>
    <definedName name="TOTAL">#REF!</definedName>
    <definedName name="tp" localSheetId="7" hidden="1">{"'Sheet1'!$L$16"}</definedName>
    <definedName name="tp" localSheetId="6" hidden="1">{"'Sheet1'!$L$16"}</definedName>
    <definedName name="tp" localSheetId="4" hidden="1">{"'Sheet1'!$L$16"}</definedName>
    <definedName name="tp" localSheetId="5" hidden="1">{"'Sheet1'!$L$16"}</definedName>
    <definedName name="tp" hidden="1">{"'Sheet1'!$L$16"}</definedName>
    <definedName name="ty_le" localSheetId="7">#REF!</definedName>
    <definedName name="ty_le" localSheetId="6">#REF!</definedName>
    <definedName name="ty_le" localSheetId="4">#REF!</definedName>
    <definedName name="ty_le" localSheetId="5">#REF!</definedName>
    <definedName name="ty_le">#REF!</definedName>
    <definedName name="ty_le_BTN" localSheetId="7">#REF!</definedName>
    <definedName name="ty_le_BTN" localSheetId="6">#REF!</definedName>
    <definedName name="ty_le_BTN" localSheetId="4">#REF!</definedName>
    <definedName name="ty_le_BTN" localSheetId="5">#REF!</definedName>
    <definedName name="ty_le_BTN">#REF!</definedName>
    <definedName name="ThiSinhfull" localSheetId="7">#REF!</definedName>
    <definedName name="ThiSinhfull" localSheetId="6">#REF!</definedName>
    <definedName name="ThiSinhfull" localSheetId="4">#REF!</definedName>
    <definedName name="ThiSinhfull" localSheetId="5">#REF!</definedName>
    <definedName name="ThiSinhfull">#REF!</definedName>
    <definedName name="THK" localSheetId="7">#REF!</definedName>
    <definedName name="THK" localSheetId="6">#REF!</definedName>
    <definedName name="THK" localSheetId="4">#REF!</definedName>
    <definedName name="THK" localSheetId="5">#REF!</definedName>
    <definedName name="THK">#REF!</definedName>
    <definedName name="Tra_don_gia_KS" localSheetId="7">#REF!</definedName>
    <definedName name="Tra_don_gia_KS" localSheetId="6">#REF!</definedName>
    <definedName name="Tra_don_gia_KS" localSheetId="4">#REF!</definedName>
    <definedName name="Tra_don_gia_KS" localSheetId="5">#REF!</definedName>
    <definedName name="Tra_don_gia_KS">#REF!</definedName>
    <definedName name="Tracp" localSheetId="7">#REF!</definedName>
    <definedName name="Tracp" localSheetId="6">#REF!</definedName>
    <definedName name="Tracp" localSheetId="4">#REF!</definedName>
    <definedName name="Tracp" localSheetId="5">#REF!</definedName>
    <definedName name="Tracp">#REF!</definedName>
    <definedName name="Truong" localSheetId="7">#REF!</definedName>
    <definedName name="Truong" localSheetId="6">#REF!</definedName>
    <definedName name="Truong" localSheetId="4">#REF!</definedName>
    <definedName name="Truong" localSheetId="5">#REF!</definedName>
    <definedName name="Truong">#REF!</definedName>
    <definedName name="UP" localSheetId="7">#REF!,#REF!,#REF!,#REF!,#REF!,#REF!,#REF!,#REF!,#REF!,#REF!,#REF!</definedName>
    <definedName name="UP" localSheetId="6">#REF!,#REF!,#REF!,#REF!,#REF!,#REF!,#REF!,#REF!,#REF!,#REF!,#REF!</definedName>
    <definedName name="UP" localSheetId="4">#REF!,#REF!,#REF!,#REF!,#REF!,#REF!,#REF!,#REF!,#REF!,#REF!,#REF!</definedName>
    <definedName name="UP" localSheetId="5">#REF!,#REF!,#REF!,#REF!,#REF!,#REF!,#REF!,#REF!,#REF!,#REF!,#REF!</definedName>
    <definedName name="UP">#REF!,#REF!,#REF!,#REF!,#REF!,#REF!,#REF!,#REF!,#REF!,#REF!,#REF!</definedName>
    <definedName name="VARIINST" localSheetId="7">#REF!</definedName>
    <definedName name="VARIINST" localSheetId="6">#REF!</definedName>
    <definedName name="VARIINST" localSheetId="4">#REF!</definedName>
    <definedName name="VARIINST" localSheetId="5">#REF!</definedName>
    <definedName name="VARIINST">#REF!</definedName>
    <definedName name="VARIPURC" localSheetId="7">#REF!</definedName>
    <definedName name="VARIPURC" localSheetId="6">#REF!</definedName>
    <definedName name="VARIPURC" localSheetId="4">#REF!</definedName>
    <definedName name="VARIPURC" localSheetId="5">#REF!</definedName>
    <definedName name="VARIPURC">#REF!</definedName>
    <definedName name="VungSapXep" localSheetId="7">#REF!</definedName>
    <definedName name="VungSapXep" localSheetId="6">#REF!</definedName>
    <definedName name="VungSapXep" localSheetId="4">#REF!</definedName>
    <definedName name="VungSapXep" localSheetId="5">#REF!</definedName>
    <definedName name="VungSapXep">#REF!</definedName>
    <definedName name="W" localSheetId="7">#REF!</definedName>
    <definedName name="W" localSheetId="6">#REF!</definedName>
    <definedName name="W" localSheetId="4">#REF!</definedName>
    <definedName name="W" localSheetId="5">#REF!</definedName>
    <definedName name="W">#REF!</definedName>
    <definedName name="ww" localSheetId="7" hidden="1">{"'Sheet1'!$L$16"}</definedName>
    <definedName name="ww" localSheetId="6" hidden="1">{"'Sheet1'!$L$16"}</definedName>
    <definedName name="ww" localSheetId="4" hidden="1">{"'Sheet1'!$L$16"}</definedName>
    <definedName name="ww" localSheetId="5" hidden="1">{"'Sheet1'!$L$16"}</definedName>
    <definedName name="ww" hidden="1">{"'Sheet1'!$L$16"}</definedName>
    <definedName name="X" localSheetId="7">#REF!</definedName>
    <definedName name="X" localSheetId="6">#REF!</definedName>
    <definedName name="X" localSheetId="4">#REF!</definedName>
    <definedName name="X" localSheetId="5">#REF!</definedName>
    <definedName name="X">#REF!</definedName>
    <definedName name="Z" localSheetId="7">#REF!</definedName>
    <definedName name="Z" localSheetId="6">#REF!</definedName>
    <definedName name="Z" localSheetId="4">#REF!</definedName>
    <definedName name="Z" localSheetId="5">#REF!</definedName>
    <definedName name="Z">#REF!</definedName>
    <definedName name="ZYX" localSheetId="7">#REF!</definedName>
    <definedName name="ZYX" localSheetId="6">#REF!</definedName>
    <definedName name="ZYX" localSheetId="4">#REF!</definedName>
    <definedName name="ZYX" localSheetId="5">#REF!</definedName>
    <definedName name="ZYX">#REF!</definedName>
    <definedName name="ZZZ" localSheetId="7">#REF!</definedName>
    <definedName name="ZZZ" localSheetId="6">#REF!</definedName>
    <definedName name="ZZZ" localSheetId="4">#REF!</definedName>
    <definedName name="ZZZ" localSheetId="5">#REF!</definedName>
    <definedName name="ZZZ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40" i="9" l="1"/>
  <c r="I38" i="9"/>
  <c r="I37" i="9"/>
  <c r="I36" i="9"/>
  <c r="H33" i="9"/>
  <c r="E33" i="9"/>
  <c r="D33" i="9"/>
  <c r="R32" i="9"/>
  <c r="M32" i="9"/>
  <c r="G32" i="9"/>
  <c r="F32" i="9"/>
  <c r="R31" i="9"/>
  <c r="M31" i="9"/>
  <c r="G31" i="9"/>
  <c r="F31" i="9"/>
  <c r="G30" i="9"/>
  <c r="F30" i="9"/>
  <c r="G29" i="9"/>
  <c r="F29" i="9"/>
  <c r="G28" i="9"/>
  <c r="F28" i="9"/>
  <c r="G27" i="9"/>
  <c r="F27" i="9"/>
  <c r="G26" i="9"/>
  <c r="F26" i="9"/>
  <c r="Q25" i="9"/>
  <c r="M25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Q17" i="9"/>
  <c r="N17" i="9"/>
  <c r="M17" i="9"/>
  <c r="C17" i="9"/>
  <c r="AB11" i="9"/>
  <c r="W11" i="9"/>
  <c r="B18" i="9" s="1"/>
  <c r="N11" i="9"/>
  <c r="F11" i="9"/>
  <c r="Y25" i="9" s="1"/>
  <c r="W7" i="9"/>
  <c r="AG17" i="9" s="1"/>
  <c r="P7" i="9"/>
  <c r="N7" i="9"/>
  <c r="G7" i="9"/>
  <c r="G5" i="9"/>
  <c r="H170" i="8"/>
  <c r="H168" i="8"/>
  <c r="G167" i="8"/>
  <c r="J164" i="8"/>
  <c r="I168" i="8" s="1"/>
  <c r="I164" i="8"/>
  <c r="H164" i="8"/>
  <c r="G164" i="8"/>
  <c r="F164" i="8"/>
  <c r="E164" i="8"/>
  <c r="C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64" i="8" s="1"/>
  <c r="I167" i="8" s="1"/>
  <c r="K123" i="8"/>
  <c r="J123" i="8"/>
  <c r="I123" i="8"/>
  <c r="H123" i="8"/>
  <c r="G123" i="8"/>
  <c r="F123" i="8"/>
  <c r="E123" i="8"/>
  <c r="C123" i="8"/>
  <c r="O122" i="8"/>
  <c r="D122" i="8"/>
  <c r="O121" i="8"/>
  <c r="D121" i="8"/>
  <c r="O120" i="8"/>
  <c r="D120" i="8"/>
  <c r="O119" i="8"/>
  <c r="D119" i="8"/>
  <c r="O118" i="8"/>
  <c r="D118" i="8"/>
  <c r="O117" i="8"/>
  <c r="D117" i="8"/>
  <c r="O116" i="8"/>
  <c r="D116" i="8"/>
  <c r="O115" i="8"/>
  <c r="D115" i="8"/>
  <c r="O114" i="8"/>
  <c r="D114" i="8"/>
  <c r="O113" i="8"/>
  <c r="D113" i="8"/>
  <c r="D123" i="8" s="1"/>
  <c r="H167" i="8" s="1"/>
  <c r="O112" i="8"/>
  <c r="O111" i="8"/>
  <c r="D111" i="8"/>
  <c r="O110" i="8"/>
  <c r="D110" i="8"/>
  <c r="O109" i="8"/>
  <c r="D109" i="8"/>
  <c r="O108" i="8"/>
  <c r="D108" i="8"/>
  <c r="O107" i="8"/>
  <c r="O106" i="8"/>
  <c r="D106" i="8"/>
  <c r="O105" i="8"/>
  <c r="D105" i="8"/>
  <c r="O104" i="8"/>
  <c r="D104" i="8"/>
  <c r="O103" i="8"/>
  <c r="D103" i="8"/>
  <c r="O102" i="8"/>
  <c r="O101" i="8"/>
  <c r="D101" i="8"/>
  <c r="O100" i="8"/>
  <c r="D100" i="8"/>
  <c r="O99" i="8"/>
  <c r="D99" i="8"/>
  <c r="O98" i="8"/>
  <c r="D98" i="8"/>
  <c r="O97" i="8"/>
  <c r="D97" i="8"/>
  <c r="O96" i="8"/>
  <c r="D96" i="8"/>
  <c r="O95" i="8"/>
  <c r="D95" i="8"/>
  <c r="O94" i="8"/>
  <c r="D94" i="8"/>
  <c r="O93" i="8"/>
  <c r="O92" i="8"/>
  <c r="D92" i="8"/>
  <c r="O91" i="8"/>
  <c r="D91" i="8"/>
  <c r="O90" i="8"/>
  <c r="D90" i="8"/>
  <c r="O89" i="8"/>
  <c r="D89" i="8"/>
  <c r="O88" i="8"/>
  <c r="D88" i="8"/>
  <c r="O87" i="8"/>
  <c r="D87" i="8"/>
  <c r="O86" i="8"/>
  <c r="D86" i="8"/>
  <c r="O85" i="8"/>
  <c r="D85" i="8"/>
  <c r="O84" i="8"/>
  <c r="O83" i="8"/>
  <c r="D83" i="8"/>
  <c r="O82" i="8"/>
  <c r="D82" i="8"/>
  <c r="O81" i="8"/>
  <c r="D81" i="8"/>
  <c r="O80" i="8"/>
  <c r="D80" i="8"/>
  <c r="O79" i="8"/>
  <c r="D79" i="8"/>
  <c r="O78" i="8"/>
  <c r="D78" i="8"/>
  <c r="O77" i="8"/>
  <c r="D77" i="8"/>
  <c r="O76" i="8"/>
  <c r="D76" i="8"/>
  <c r="O75" i="8"/>
  <c r="O123" i="8" s="1"/>
  <c r="D75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J38" i="8"/>
  <c r="I38" i="8"/>
  <c r="H38" i="8"/>
  <c r="G38" i="8"/>
  <c r="F38" i="8"/>
  <c r="E38" i="8"/>
  <c r="D38" i="8"/>
  <c r="C38" i="8"/>
  <c r="M15" i="8"/>
  <c r="L15" i="8"/>
  <c r="A3" i="8"/>
  <c r="A2" i="8"/>
  <c r="K38" i="3"/>
  <c r="F18" i="9" l="1"/>
  <c r="G18" i="9"/>
  <c r="AC11" i="9"/>
  <c r="AE11" i="9" s="1"/>
  <c r="B17" i="9"/>
  <c r="R17" i="9"/>
  <c r="AB32" i="9" s="1"/>
  <c r="V17" i="9"/>
  <c r="Z17" i="9"/>
  <c r="AD17" i="9"/>
  <c r="AH17" i="9"/>
  <c r="C18" i="9"/>
  <c r="C33" i="9" s="1"/>
  <c r="AB31" i="9" s="1"/>
  <c r="U25" i="9"/>
  <c r="M30" i="9"/>
  <c r="N30" i="9" s="1"/>
  <c r="R30" i="9"/>
  <c r="S30" i="9" s="1"/>
  <c r="AD11" i="9"/>
  <c r="U17" i="9"/>
  <c r="W32" i="9" s="1"/>
  <c r="Y17" i="9"/>
  <c r="AC17" i="9"/>
  <c r="F167" i="8"/>
  <c r="F168" i="8"/>
  <c r="N49" i="3"/>
  <c r="M49" i="3"/>
  <c r="AC41" i="3"/>
  <c r="AB41" i="3"/>
  <c r="Z41" i="3"/>
  <c r="Y41" i="3"/>
  <c r="X41" i="3"/>
  <c r="W41" i="3"/>
  <c r="V41" i="3"/>
  <c r="U41" i="3"/>
  <c r="T41" i="3"/>
  <c r="S41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K48" i="3"/>
  <c r="K47" i="3"/>
  <c r="K46" i="3"/>
  <c r="K45" i="3"/>
  <c r="K44" i="3"/>
  <c r="K43" i="3"/>
  <c r="K42" i="3"/>
  <c r="K41" i="3"/>
  <c r="K40" i="3"/>
  <c r="K39" i="3"/>
  <c r="K37" i="3"/>
  <c r="K36" i="3"/>
  <c r="K35" i="3"/>
  <c r="K34" i="3"/>
  <c r="K33" i="3"/>
  <c r="K32" i="3"/>
  <c r="K31" i="3"/>
  <c r="AH11" i="9" l="1"/>
  <c r="AB30" i="9"/>
  <c r="AC30" i="9" s="1"/>
  <c r="G17" i="9"/>
  <c r="G33" i="9" s="1"/>
  <c r="B33" i="9"/>
  <c r="W31" i="9" s="1"/>
  <c r="F17" i="9"/>
  <c r="W30" i="9"/>
  <c r="X30" i="9" s="1"/>
  <c r="AG11" i="9"/>
  <c r="I18" i="9"/>
  <c r="AF11" i="9"/>
  <c r="H49" i="3"/>
  <c r="G49" i="3"/>
  <c r="F49" i="3"/>
  <c r="E49" i="3"/>
  <c r="D49" i="3"/>
  <c r="C49" i="3"/>
  <c r="E17" i="3"/>
  <c r="M17" i="3"/>
  <c r="J35" i="3" s="1"/>
  <c r="D17" i="3"/>
  <c r="AL17" i="3"/>
  <c r="AK17" i="3"/>
  <c r="AJ17" i="3"/>
  <c r="AI17" i="3"/>
  <c r="AH17" i="3"/>
  <c r="AG17" i="3"/>
  <c r="AF17" i="3"/>
  <c r="AE17" i="3"/>
  <c r="AD17" i="3"/>
  <c r="AC17" i="3"/>
  <c r="J34" i="3" s="1"/>
  <c r="AB17" i="3"/>
  <c r="AA17" i="3"/>
  <c r="J32" i="3" s="1"/>
  <c r="Z17" i="3"/>
  <c r="Y17" i="3"/>
  <c r="J31" i="3" s="1"/>
  <c r="X17" i="3"/>
  <c r="W17" i="3"/>
  <c r="J30" i="3" s="1"/>
  <c r="V17" i="3"/>
  <c r="U17" i="3"/>
  <c r="J44" i="3" s="1"/>
  <c r="T17" i="3"/>
  <c r="S17" i="3"/>
  <c r="J38" i="3" s="1"/>
  <c r="R17" i="3"/>
  <c r="Q17" i="3"/>
  <c r="J37" i="3" s="1"/>
  <c r="P17" i="3"/>
  <c r="O17" i="3"/>
  <c r="J36" i="3" s="1"/>
  <c r="N17" i="3"/>
  <c r="L17" i="3"/>
  <c r="K17" i="3"/>
  <c r="J17" i="3"/>
  <c r="I17" i="3"/>
  <c r="H17" i="3"/>
  <c r="G17" i="3"/>
  <c r="F17" i="3"/>
  <c r="C17" i="3"/>
  <c r="AB4" i="3" s="1"/>
  <c r="AC3" i="3"/>
  <c r="L21" i="6"/>
  <c r="K6" i="6"/>
  <c r="K7" i="6"/>
  <c r="K8" i="6"/>
  <c r="K9" i="6"/>
  <c r="K10" i="6"/>
  <c r="K11" i="6"/>
  <c r="K12" i="6"/>
  <c r="K13" i="6"/>
  <c r="K14" i="6"/>
  <c r="K15" i="6"/>
  <c r="K16" i="6"/>
  <c r="K19" i="6"/>
  <c r="K20" i="6"/>
  <c r="J21" i="6"/>
  <c r="I21" i="6"/>
  <c r="H21" i="6"/>
  <c r="G21" i="6"/>
  <c r="F5" i="6"/>
  <c r="F6" i="6"/>
  <c r="F7" i="6"/>
  <c r="F8" i="6"/>
  <c r="F9" i="6"/>
  <c r="F10" i="6"/>
  <c r="F11" i="6"/>
  <c r="F12" i="6"/>
  <c r="F13" i="6"/>
  <c r="F14" i="6"/>
  <c r="F15" i="6"/>
  <c r="F17" i="6"/>
  <c r="F18" i="6"/>
  <c r="F20" i="6"/>
  <c r="E21" i="6"/>
  <c r="D21" i="6"/>
  <c r="C21" i="6"/>
  <c r="B21" i="6"/>
  <c r="L1" i="6"/>
  <c r="L15" i="5"/>
  <c r="K5" i="5"/>
  <c r="K6" i="5"/>
  <c r="K7" i="5"/>
  <c r="K8" i="5"/>
  <c r="K9" i="5"/>
  <c r="K10" i="5"/>
  <c r="K11" i="5"/>
  <c r="K12" i="5"/>
  <c r="K13" i="5"/>
  <c r="K14" i="5"/>
  <c r="J15" i="5"/>
  <c r="I15" i="5"/>
  <c r="H15" i="5"/>
  <c r="F6" i="5"/>
  <c r="F7" i="5"/>
  <c r="F8" i="5"/>
  <c r="F9" i="5"/>
  <c r="F10" i="5"/>
  <c r="F11" i="5"/>
  <c r="F12" i="5"/>
  <c r="F13" i="5"/>
  <c r="F14" i="5"/>
  <c r="E15" i="5"/>
  <c r="D15" i="5"/>
  <c r="C15" i="5"/>
  <c r="B15" i="5"/>
  <c r="L1" i="5"/>
  <c r="L23" i="4"/>
  <c r="F23" i="4"/>
  <c r="K5" i="4"/>
  <c r="K6" i="4"/>
  <c r="K7" i="4"/>
  <c r="K8" i="4"/>
  <c r="K9" i="4"/>
  <c r="K10" i="4"/>
  <c r="K11" i="4"/>
  <c r="K12" i="4"/>
  <c r="K13" i="4"/>
  <c r="K14" i="4"/>
  <c r="K15" i="4"/>
  <c r="K16" i="4"/>
  <c r="K19" i="4"/>
  <c r="K20" i="4"/>
  <c r="J21" i="4"/>
  <c r="I21" i="4"/>
  <c r="H21" i="4"/>
  <c r="F5" i="4"/>
  <c r="F6" i="4"/>
  <c r="F7" i="4"/>
  <c r="F8" i="4"/>
  <c r="F9" i="4"/>
  <c r="F10" i="4"/>
  <c r="F11" i="4"/>
  <c r="F12" i="4"/>
  <c r="F13" i="4"/>
  <c r="F14" i="4"/>
  <c r="F15" i="4"/>
  <c r="F17" i="4"/>
  <c r="F18" i="4"/>
  <c r="F20" i="4"/>
  <c r="E21" i="4"/>
  <c r="D21" i="4"/>
  <c r="C21" i="4"/>
  <c r="B21" i="4"/>
  <c r="L1" i="4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33" i="9" l="1"/>
  <c r="I17" i="9"/>
  <c r="I33" i="9" s="1"/>
  <c r="G6" i="4"/>
  <c r="K15" i="5"/>
  <c r="K21" i="6"/>
  <c r="G11" i="4"/>
  <c r="F21" i="4"/>
  <c r="G15" i="4" s="1"/>
  <c r="F15" i="5"/>
  <c r="G12" i="5" s="1"/>
  <c r="F21" i="6"/>
  <c r="I45" i="3"/>
  <c r="J49" i="3"/>
  <c r="G12" i="4"/>
  <c r="G7" i="4"/>
  <c r="G9" i="4"/>
  <c r="G17" i="4"/>
  <c r="G18" i="4"/>
  <c r="G19" i="4"/>
  <c r="G10" i="4"/>
  <c r="G14" i="4"/>
  <c r="G8" i="4"/>
  <c r="G13" i="4"/>
  <c r="I41" i="3"/>
  <c r="G13" i="5"/>
  <c r="G14" i="5"/>
  <c r="G11" i="5"/>
  <c r="K21" i="4"/>
  <c r="L15" i="4" s="1"/>
  <c r="G9" i="5"/>
  <c r="AC4" i="3"/>
  <c r="I46" i="3"/>
  <c r="G5" i="4"/>
  <c r="I47" i="3"/>
  <c r="I48" i="3"/>
  <c r="G10" i="5" l="1"/>
  <c r="G21" i="4"/>
  <c r="I42" i="3"/>
  <c r="G6" i="5"/>
  <c r="G8" i="5"/>
  <c r="G5" i="5"/>
  <c r="G7" i="5"/>
  <c r="G15" i="5" s="1"/>
  <c r="L9" i="4"/>
  <c r="I34" i="3" s="1"/>
  <c r="L13" i="4"/>
  <c r="I38" i="3" s="1"/>
  <c r="L7" i="4"/>
  <c r="I32" i="3" s="1"/>
  <c r="L6" i="4"/>
  <c r="I31" i="3" s="1"/>
  <c r="L5" i="4"/>
  <c r="L8" i="4"/>
  <c r="I33" i="3" s="1"/>
  <c r="L11" i="4"/>
  <c r="I36" i="3" s="1"/>
  <c r="L19" i="4"/>
  <c r="I44" i="3" s="1"/>
  <c r="L14" i="4"/>
  <c r="L16" i="4"/>
  <c r="I43" i="3" s="1"/>
  <c r="L10" i="4"/>
  <c r="I35" i="3" s="1"/>
  <c r="L12" i="4"/>
  <c r="I37" i="3" s="1"/>
  <c r="I40" i="3" l="1"/>
  <c r="I39" i="3"/>
  <c r="L21" i="4"/>
  <c r="I30" i="3"/>
  <c r="L30" i="3" l="1"/>
  <c r="L49" i="3" s="1"/>
  <c r="K30" i="3"/>
  <c r="I49" i="3"/>
  <c r="K49" i="3" l="1"/>
  <c r="AA39" i="3" l="1"/>
  <c r="AA37" i="3"/>
  <c r="AA33" i="3"/>
  <c r="AC5" i="3"/>
  <c r="AA30" i="3"/>
  <c r="AA35" i="3"/>
  <c r="AA34" i="3"/>
  <c r="AA32" i="3"/>
  <c r="AA38" i="3"/>
  <c r="AA36" i="3"/>
  <c r="AA31" i="3"/>
  <c r="AA41" i="3" l="1"/>
</calcChain>
</file>

<file path=xl/sharedStrings.xml><?xml version="1.0" encoding="utf-8"?>
<sst xmlns="http://schemas.openxmlformats.org/spreadsheetml/2006/main" count="1199" uniqueCount="711">
  <si>
    <t>STT</t>
  </si>
  <si>
    <t>Tên đơn vị</t>
  </si>
  <si>
    <t>Tên viết tắt</t>
  </si>
  <si>
    <t>Trường THPT Bùi Thị Xuân</t>
  </si>
  <si>
    <t>BT_XUAN</t>
  </si>
  <si>
    <t>Trường THPT Trưng Vương</t>
  </si>
  <si>
    <t>T_VUONG</t>
  </si>
  <si>
    <t>Trường THPT chuyên Trần Đại Nghĩa</t>
  </si>
  <si>
    <t>TD_NGHIA</t>
  </si>
  <si>
    <t>Trường THPT Ten Lơ Man</t>
  </si>
  <si>
    <t>TL_MAN</t>
  </si>
  <si>
    <t>Trường THPT Giồng Ông Tố</t>
  </si>
  <si>
    <t>GO_TO</t>
  </si>
  <si>
    <t>Trường THPT Thủ Thiêm</t>
  </si>
  <si>
    <t>T_THIEM</t>
  </si>
  <si>
    <t>Trường THPT Lê Quý Đôn</t>
  </si>
  <si>
    <t>LQ_DON</t>
  </si>
  <si>
    <t>Trường THPT Nguyễn Thị Minh Khai</t>
  </si>
  <si>
    <t>NTM_KHAI</t>
  </si>
  <si>
    <t>Trường THPT Marie Curie</t>
  </si>
  <si>
    <t>MRC_RIE</t>
  </si>
  <si>
    <t>Trường THPT Nguyễn Trãi</t>
  </si>
  <si>
    <t>N_TRAI</t>
  </si>
  <si>
    <t>Trường THPT Nguyễn Hữu Thọ</t>
  </si>
  <si>
    <t>NH_THO</t>
  </si>
  <si>
    <t>Trường THPT Hùng Vương</t>
  </si>
  <si>
    <t>H_VUONG</t>
  </si>
  <si>
    <t>Trường THPT chuyên Lê Hồng Phong</t>
  </si>
  <si>
    <t>LH_PHONG</t>
  </si>
  <si>
    <t>Trường THPT Trần Khai Nguyên</t>
  </si>
  <si>
    <t>TK_NGUYEN</t>
  </si>
  <si>
    <t>Trường THPT Quốc tế Việt - Úc</t>
  </si>
  <si>
    <t>QTV_UC</t>
  </si>
  <si>
    <t>Trường THPT Mạc Đĩnh Chi</t>
  </si>
  <si>
    <t>MD_CHI</t>
  </si>
  <si>
    <t>Trường THPT Bình Phú</t>
  </si>
  <si>
    <t>B_PHU</t>
  </si>
  <si>
    <t>Trường THPT Nguyễn Tất Thành</t>
  </si>
  <si>
    <t>NT_THANH</t>
  </si>
  <si>
    <t>Trường THPT Lê Thánh Tôn</t>
  </si>
  <si>
    <t>LT_TON</t>
  </si>
  <si>
    <t>Trường THPT Ngô Quyền</t>
  </si>
  <si>
    <t>N_QUYEN</t>
  </si>
  <si>
    <t>Trường THPT Tân Phong</t>
  </si>
  <si>
    <t>T_PHONG</t>
  </si>
  <si>
    <t>Trường THPT Nam Sài Gòn</t>
  </si>
  <si>
    <t>NS_GON</t>
  </si>
  <si>
    <t>Trường THPT Lương Văn Can</t>
  </si>
  <si>
    <t>LV_CAN</t>
  </si>
  <si>
    <t>Trường THPT Ngô Gia Tự</t>
  </si>
  <si>
    <t>NG_TU</t>
  </si>
  <si>
    <t>Trường THPT Tạ Quang Bửu</t>
  </si>
  <si>
    <t>TQ_BUU</t>
  </si>
  <si>
    <t>Trường THPT chuyên NKTDTT Nguyễn Thị Định</t>
  </si>
  <si>
    <t>NT_DINH</t>
  </si>
  <si>
    <t>Trường THPT Nguyễn Văn Linh</t>
  </si>
  <si>
    <t>NV_LINH</t>
  </si>
  <si>
    <t>Trường THPT Nguyễn Huệ</t>
  </si>
  <si>
    <t>N_HUE</t>
  </si>
  <si>
    <t>Trường THPT Phước Long</t>
  </si>
  <si>
    <t>P_LONG</t>
  </si>
  <si>
    <t>Trường THPT Long Trường</t>
  </si>
  <si>
    <t>L_TRUONG</t>
  </si>
  <si>
    <t>Trường THPT Nguyễn Văn Tăng</t>
  </si>
  <si>
    <t>NV_TANG</t>
  </si>
  <si>
    <t>Trường THPT Nguyễn Du</t>
  </si>
  <si>
    <t>N_DU</t>
  </si>
  <si>
    <t>Trường THPT Nguyễn Khuyến</t>
  </si>
  <si>
    <t>N_KHUYEN</t>
  </si>
  <si>
    <t>Trường THPT Nguyễn An Ninh</t>
  </si>
  <si>
    <t>NA_NINH</t>
  </si>
  <si>
    <t>Trường THPT Nguyễn Hiền</t>
  </si>
  <si>
    <t>N_HIEN</t>
  </si>
  <si>
    <t>Trường THPT Nam Kỳ Khởi Nghĩa</t>
  </si>
  <si>
    <t>NKK_NGHIA</t>
  </si>
  <si>
    <t>Trường THPT Trần Quang Khải</t>
  </si>
  <si>
    <t>TQ_KHAI</t>
  </si>
  <si>
    <t>Trường THPT Thạnh Lộc</t>
  </si>
  <si>
    <t>T_LOC</t>
  </si>
  <si>
    <t>Trường THPT Võ Trường Toản</t>
  </si>
  <si>
    <t>VT_TOAN</t>
  </si>
  <si>
    <t>Trường THPT Trường Chinh</t>
  </si>
  <si>
    <t>T_CHINH</t>
  </si>
  <si>
    <t>Trường THPT Thanh Đa</t>
  </si>
  <si>
    <t>T_DA</t>
  </si>
  <si>
    <t>Trường THPT Gia Định</t>
  </si>
  <si>
    <t>G_DINH</t>
  </si>
  <si>
    <t>Trường THPT Võ Thị Sáu</t>
  </si>
  <si>
    <t>VT_SAU</t>
  </si>
  <si>
    <t>Trường THPT Phan Đăng Lưu</t>
  </si>
  <si>
    <t>PD_LUU</t>
  </si>
  <si>
    <t>Trường THPT Hoàng Hoa Thám</t>
  </si>
  <si>
    <t>HH_THAM</t>
  </si>
  <si>
    <t>Trường THPT Trần Văn Giàu</t>
  </si>
  <si>
    <t>TV_GIAU</t>
  </si>
  <si>
    <t>Trường THPT Gò Vấp</t>
  </si>
  <si>
    <t>G_VAP</t>
  </si>
  <si>
    <t>Trường THPT Nguyễn Công Trứ</t>
  </si>
  <si>
    <t>NC_TRU</t>
  </si>
  <si>
    <t>Trường THPT Trần Hưng Đạo</t>
  </si>
  <si>
    <t>TH_DAO</t>
  </si>
  <si>
    <t>Trường THPT Nguyễn Trung Trực</t>
  </si>
  <si>
    <t>NT_TRUC</t>
  </si>
  <si>
    <t>Trường THPT Lý Thường Kiệt</t>
  </si>
  <si>
    <t>LT_KIET</t>
  </si>
  <si>
    <t>Trường THPT Nguyễn Hữu Cầu</t>
  </si>
  <si>
    <t>NH_CAU</t>
  </si>
  <si>
    <t>Trường THPT Bà Điểm</t>
  </si>
  <si>
    <t>B_DIEM</t>
  </si>
  <si>
    <t>Trường THPT Nguyễn Văn Cừ</t>
  </si>
  <si>
    <t>NV_CU</t>
  </si>
  <si>
    <t>Trường THPT Nguyễn Hữu Tiến</t>
  </si>
  <si>
    <t>NH_TIEN</t>
  </si>
  <si>
    <t>Trường THPT Phạm Văn Sáng</t>
  </si>
  <si>
    <t>PV_SANG</t>
  </si>
  <si>
    <t>Trường THPT Phú Nhuận</t>
  </si>
  <si>
    <t>P_NHUAN</t>
  </si>
  <si>
    <t>Trường THPT Hàn Thuyên</t>
  </si>
  <si>
    <t>H_THUYEN</t>
  </si>
  <si>
    <t>Trường THPT Nguyễn Thượng Hiền</t>
  </si>
  <si>
    <t>NT_HIEN</t>
  </si>
  <si>
    <t>Trường THPT Nguyễn Chí Thanh</t>
  </si>
  <si>
    <t>NC_THANH</t>
  </si>
  <si>
    <t>Trường THPT Nguyễn Thái Bình</t>
  </si>
  <si>
    <t>NT_BINH</t>
  </si>
  <si>
    <t>Trường THPT Trần Phú</t>
  </si>
  <si>
    <t>TRAN_PHU</t>
  </si>
  <si>
    <t>Trường THPT Tân Bình</t>
  </si>
  <si>
    <t>T_BINH</t>
  </si>
  <si>
    <t>Trường THPT Tây Thạnh</t>
  </si>
  <si>
    <t>T_THANH</t>
  </si>
  <si>
    <t>Trường THPT Nguyễn Hữu Huân</t>
  </si>
  <si>
    <t>NH_HUAN</t>
  </si>
  <si>
    <t>Trường THPT Thủ Đức</t>
  </si>
  <si>
    <t>T_DUC</t>
  </si>
  <si>
    <t>Trường THPT Tam Phú</t>
  </si>
  <si>
    <t>TAM_PHU</t>
  </si>
  <si>
    <t>Trường THPT Hiệp Bình</t>
  </si>
  <si>
    <t>H_BINH</t>
  </si>
  <si>
    <t>Trường THPT Đào Sơn Tây</t>
  </si>
  <si>
    <t>DS_TAY</t>
  </si>
  <si>
    <t>Trường THPT An Nhơn Tây</t>
  </si>
  <si>
    <t>AN_TAY</t>
  </si>
  <si>
    <t>Trường THPT Củ Chi</t>
  </si>
  <si>
    <t>C_CHI</t>
  </si>
  <si>
    <t>Trường THPT Trung Phú</t>
  </si>
  <si>
    <t>TRUNG_PHU</t>
  </si>
  <si>
    <t>Trường THPT Quang Trung</t>
  </si>
  <si>
    <t>Q_TRUNG</t>
  </si>
  <si>
    <t>Trường Thiếu Sinh quân</t>
  </si>
  <si>
    <t>TS_QUAN</t>
  </si>
  <si>
    <t>Trường THPT Trung Lập</t>
  </si>
  <si>
    <t>T_LAP</t>
  </si>
  <si>
    <t>Trường THPT Phú Hòa</t>
  </si>
  <si>
    <t>P_HOA</t>
  </si>
  <si>
    <t>Trường THPT Tân Thông Hội</t>
  </si>
  <si>
    <t>TT_HOI</t>
  </si>
  <si>
    <t>Trường THPT Đa Phước</t>
  </si>
  <si>
    <t>D_PHUOC</t>
  </si>
  <si>
    <t>Trường THPT Bình Chánh</t>
  </si>
  <si>
    <t>B_CHANH</t>
  </si>
  <si>
    <t>Trường THPT Lê Minh Xuân</t>
  </si>
  <si>
    <t>LM_XUAN</t>
  </si>
  <si>
    <t>Trường THPT Tân Túc</t>
  </si>
  <si>
    <t>T_TUC</t>
  </si>
  <si>
    <t>Trường THPT Vĩnh Lộc B</t>
  </si>
  <si>
    <t>V_LOCB</t>
  </si>
  <si>
    <t>Trường THPT An Lạc</t>
  </si>
  <si>
    <t>A_LAC</t>
  </si>
  <si>
    <t>Trường THPT Vĩnh Lộc</t>
  </si>
  <si>
    <t>V_LOC</t>
  </si>
  <si>
    <t>Trường THPT Nguyễn Hữu Cảnh</t>
  </si>
  <si>
    <t>NH_CANH</t>
  </si>
  <si>
    <t>Trường THPT Bình Hưng Hòa</t>
  </si>
  <si>
    <t>BH_HOA</t>
  </si>
  <si>
    <t>Trường THPT Bình Tân</t>
  </si>
  <si>
    <t>B_TAN</t>
  </si>
  <si>
    <t>Trường THPT Bình Khánh</t>
  </si>
  <si>
    <t>B_KHANH</t>
  </si>
  <si>
    <t>Trường THPT Cần Thạnh</t>
  </si>
  <si>
    <t>C_THANH</t>
  </si>
  <si>
    <t>Trường THPT An Nghĩa</t>
  </si>
  <si>
    <t>A_NGHIA</t>
  </si>
  <si>
    <t>Trường THPT Long Thới</t>
  </si>
  <si>
    <t>L_THOI</t>
  </si>
  <si>
    <t>Trường THPT Phước Kiển</t>
  </si>
  <si>
    <t>P_KIEN</t>
  </si>
  <si>
    <t>Trường THPT Dương Văn Dương</t>
  </si>
  <si>
    <t>DV_DUONG</t>
  </si>
  <si>
    <t>Trường THPT Lương Thế Vinh</t>
  </si>
  <si>
    <t>LT_VINH</t>
  </si>
  <si>
    <t>Trường THPT Nguyễn Thị Diệu</t>
  </si>
  <si>
    <t>NT_DIỆU</t>
  </si>
  <si>
    <t>Trường THPT Trần Hữu Trang</t>
  </si>
  <si>
    <t>TH_TRANG</t>
  </si>
  <si>
    <t>Trường THPT Sương Nguyệt Anh</t>
  </si>
  <si>
    <t>SN_ANH</t>
  </si>
  <si>
    <t>Trường THPT Diên Hồng</t>
  </si>
  <si>
    <t>D_HỒNG</t>
  </si>
  <si>
    <t>Trường THPT Võ Văn Kiệt</t>
  </si>
  <si>
    <t>VV_KIỆT</t>
  </si>
  <si>
    <t>Trung tâm GDTX Quận 1</t>
  </si>
  <si>
    <t>GDTX_1</t>
  </si>
  <si>
    <t>Trung tâm GDTX Lê Quý Đôn</t>
  </si>
  <si>
    <t>GDTX_LQD</t>
  </si>
  <si>
    <t>Trung tâm GDTX Quận 2</t>
  </si>
  <si>
    <t>GDTX_2</t>
  </si>
  <si>
    <t>Trung tâm GDTX Quận 3</t>
  </si>
  <si>
    <t>GDTX_3</t>
  </si>
  <si>
    <t>Trung tâm GDTX Quận 4</t>
  </si>
  <si>
    <t>GDTX_4</t>
  </si>
  <si>
    <t>Trung tâm GDTX Quận 5</t>
  </si>
  <si>
    <t>GDTX_5</t>
  </si>
  <si>
    <t>Trung tâm GDTX Chu Văn An</t>
  </si>
  <si>
    <t>GDTX_CVA</t>
  </si>
  <si>
    <t>Trung tâm GDTX Tiếng Hoa</t>
  </si>
  <si>
    <t>GDTX_TIENGHOA</t>
  </si>
  <si>
    <t>Trung tâm GDTX Quận 6</t>
  </si>
  <si>
    <t>GDTX_6</t>
  </si>
  <si>
    <t>Trung tâm GDTX Quận 7</t>
  </si>
  <si>
    <t>GDTX_7</t>
  </si>
  <si>
    <t>Trung tâm GDTX Quận 8</t>
  </si>
  <si>
    <t>GDTX_8</t>
  </si>
  <si>
    <t>Trung tâm GDTX Quận 9</t>
  </si>
  <si>
    <t>GDTX_9</t>
  </si>
  <si>
    <t>Trung tâm GDTX Quận 10</t>
  </si>
  <si>
    <t>GDTX_10</t>
  </si>
  <si>
    <t>Trung tâm GDTX Quận 11</t>
  </si>
  <si>
    <t>GDTX_11</t>
  </si>
  <si>
    <t>Trung tâm GDTX Quận 12</t>
  </si>
  <si>
    <t>GDTX_12</t>
  </si>
  <si>
    <t>Trung tâm GDTX Quận Phú Nhuận</t>
  </si>
  <si>
    <t>GDTX_PN</t>
  </si>
  <si>
    <t>Trung tâm GDTX Quận Bình Thạnh</t>
  </si>
  <si>
    <t>GDTX_BTH</t>
  </si>
  <si>
    <t>Trung tâm GDTX Quận Tân Bình</t>
  </si>
  <si>
    <t>GDTX_TB</t>
  </si>
  <si>
    <t>Trung tâm GDTX Quận Tân Phú</t>
  </si>
  <si>
    <t>GDTX_TP</t>
  </si>
  <si>
    <t>Trung tâm GDTX Quận Gò Vấp</t>
  </si>
  <si>
    <t>GDTX_GV</t>
  </si>
  <si>
    <t>Trung tâm GDTX Quận Thủ Đức</t>
  </si>
  <si>
    <t>GDTX_TD</t>
  </si>
  <si>
    <t>Trung tâm GDTX Huyện Hóc Môn</t>
  </si>
  <si>
    <t>GDTX_HM</t>
  </si>
  <si>
    <t>Trung tâm GDTX Huyện Củ Chi</t>
  </si>
  <si>
    <t>GDTX_CC</t>
  </si>
  <si>
    <t>Trung tâm GDTX Huyện Bình Chánh</t>
  </si>
  <si>
    <t>GDTX_BC</t>
  </si>
  <si>
    <t>Trung tâm GDTX Quận Bình Tân</t>
  </si>
  <si>
    <t>GDTX_BTA</t>
  </si>
  <si>
    <t>Trung tâm GDTX Huyện Nhà Bè</t>
  </si>
  <si>
    <t>GDTX_NB</t>
  </si>
  <si>
    <t>Trung tâm GDTX Huyện Cần Giờ</t>
  </si>
  <si>
    <t>GDTX_CG</t>
  </si>
  <si>
    <t>Trung tâm GD KTTH và HN Lê Thị Hồng Gấm</t>
  </si>
  <si>
    <t>KTTH_LTHG</t>
  </si>
  <si>
    <t>K_TAT</t>
  </si>
  <si>
    <t>MN_195</t>
  </si>
  <si>
    <t>MN_NSG</t>
  </si>
  <si>
    <t>MN_TP</t>
  </si>
  <si>
    <t>TC_NHC</t>
  </si>
  <si>
    <t>TC_NSG</t>
  </si>
  <si>
    <t>TC_12</t>
  </si>
  <si>
    <t>TC_HM</t>
  </si>
  <si>
    <t>CD_PL</t>
  </si>
  <si>
    <t>CD_KT</t>
  </si>
  <si>
    <t>CD_LTT</t>
  </si>
  <si>
    <t>CD_TD</t>
  </si>
  <si>
    <t>PTDB_NDC</t>
  </si>
  <si>
    <t>Tên đơn vị:</t>
  </si>
  <si>
    <t>Địa chỉ đơn vị:</t>
  </si>
  <si>
    <t>Số điện thoại liên lạc:</t>
  </si>
  <si>
    <t>Loại trường</t>
  </si>
  <si>
    <t>Khối 12</t>
  </si>
  <si>
    <t>Khối 10</t>
  </si>
  <si>
    <t>Khối 8</t>
  </si>
  <si>
    <t>Khối 6</t>
  </si>
  <si>
    <t>Khối 11</t>
  </si>
  <si>
    <t>Khối 9</t>
  </si>
  <si>
    <t>Khối 7</t>
  </si>
  <si>
    <t>Địa chỉ nơi ở</t>
  </si>
  <si>
    <t>Chức danh</t>
  </si>
  <si>
    <t>Hiệu trưởng/GĐ</t>
  </si>
  <si>
    <t>Phó Hiệu trưởng/PGĐ</t>
  </si>
  <si>
    <t>Trợ lý thanh niên</t>
  </si>
  <si>
    <t>Chủ tịch Công đoàn</t>
  </si>
  <si>
    <t>Phụ trách kế toán</t>
  </si>
  <si>
    <t>Y tế</t>
  </si>
  <si>
    <t>Kế toán</t>
  </si>
  <si>
    <t>Thủ quỹ</t>
  </si>
  <si>
    <t>Thư viện</t>
  </si>
  <si>
    <t>Văn thư</t>
  </si>
  <si>
    <t>Thí nghiệm</t>
  </si>
  <si>
    <t>Phục vụ</t>
  </si>
  <si>
    <t>Bảo vệ</t>
  </si>
  <si>
    <t>Giám thị</t>
  </si>
  <si>
    <t>giáo dục thường xuyên</t>
  </si>
  <si>
    <t>1 buổi</t>
  </si>
  <si>
    <t>Lớp thường</t>
  </si>
  <si>
    <t>Họ tên</t>
  </si>
  <si>
    <t>Trình độ CM</t>
  </si>
  <si>
    <t>Trình độ LLCT</t>
  </si>
  <si>
    <t>Trình độ QLGD</t>
  </si>
  <si>
    <t>Môn</t>
  </si>
  <si>
    <t>Hiện có</t>
  </si>
  <si>
    <t>Thừa</t>
  </si>
  <si>
    <t>Thiếu</t>
  </si>
  <si>
    <t>ĐH</t>
  </si>
  <si>
    <t>SĐH</t>
  </si>
  <si>
    <t>CĐ</t>
  </si>
  <si>
    <t>Biên chế</t>
  </si>
  <si>
    <t>Hợp đồng</t>
  </si>
  <si>
    <t>Sơ cấp</t>
  </si>
  <si>
    <t>Trình độ chuyên môn</t>
  </si>
  <si>
    <t>Trung cấp</t>
  </si>
  <si>
    <t>CĐ - ĐH</t>
  </si>
  <si>
    <t>Sau ĐH</t>
  </si>
  <si>
    <t>Định mức</t>
  </si>
  <si>
    <t>HĐ 68</t>
  </si>
  <si>
    <t>BÁO CÁO TÌNH NHÂN SỰ NĂM HỌC 2015  -2016</t>
  </si>
  <si>
    <t>Số buổi học:</t>
  </si>
  <si>
    <t xml:space="preserve">Văn </t>
  </si>
  <si>
    <t>Sử</t>
  </si>
  <si>
    <t>Địa</t>
  </si>
  <si>
    <t>GDCD</t>
  </si>
  <si>
    <t>Ngoại ngữ</t>
  </si>
  <si>
    <t>Toán</t>
  </si>
  <si>
    <t>Lý</t>
  </si>
  <si>
    <t>Hóa</t>
  </si>
  <si>
    <t>Sinh</t>
  </si>
  <si>
    <t>KTNN</t>
  </si>
  <si>
    <t>KTNC</t>
  </si>
  <si>
    <t>Thể dục</t>
  </si>
  <si>
    <t>Tin học</t>
  </si>
  <si>
    <t xml:space="preserve">Tâm lý GD </t>
  </si>
  <si>
    <t>SỐ TIẾT HỌC TRONG TUẦN VÀ HỆ SỐ MÔN HỌC ĐỐI VỚI LỚP THƯỜNG</t>
  </si>
  <si>
    <t>Ngày in:</t>
  </si>
  <si>
    <t>(Điều chỉnh theo CV số 7608/BGDĐT-GDTrH ngày 31/8/2009 của Bộ Giáo dục và Đào tạo)</t>
  </si>
  <si>
    <t>KHỐI THCS</t>
  </si>
  <si>
    <t>KHỐI THPT Ban cơ bản</t>
  </si>
  <si>
    <t xml:space="preserve">                Lớp
Môn</t>
  </si>
  <si>
    <t>TS tiết</t>
  </si>
  <si>
    <t>Hệ số</t>
  </si>
  <si>
    <t>Công nghệ</t>
  </si>
  <si>
    <t>Quốc phòng</t>
  </si>
  <si>
    <t>Âm nhạc</t>
  </si>
  <si>
    <t>Mỹ thuật</t>
  </si>
  <si>
    <t>Tự chọn</t>
  </si>
  <si>
    <t>Tổng cộng</t>
  </si>
  <si>
    <t>* Hệ số môn = TS tiết môn x 1,90/TS tiết tuần</t>
  </si>
  <si>
    <t>* Hệ số môn = TS tiết môn x 2,25/TS tiết tuần</t>
  </si>
  <si>
    <t>* Môn tự chọn: V,T,L,H,S,A</t>
  </si>
  <si>
    <t>SỐ TIẾT HỌC TRONG TUẦN VÀ HỆ SỐ MÔN HỌC GIÁO DỤC THƯỜNG XUYÊN</t>
  </si>
  <si>
    <t>(Kèm theo CV số 8298/BGDĐT-GDTX ngày 21/9/2009 của Bộ Giáo dục và Đào tạo)</t>
  </si>
  <si>
    <t>KHỐI THPT</t>
  </si>
  <si>
    <t>SỐ TIẾT HỌC TRONG TUẦN VÀ HỆ SỐ MÔN HỌC ĐỐI VỚI LỚP CHUYÊN</t>
  </si>
  <si>
    <t>(Điều chỉnh theo Thông tư số 59/2008/TT-BGDĐT ngày 31/10/2008 của Bộ Giáo dục và Đào tạo)</t>
  </si>
  <si>
    <t>* Hệ số môn = TS tiết môn x 3.1/TS tiết tuần</t>
  </si>
  <si>
    <t>TC T.Pháp</t>
  </si>
  <si>
    <t>TC T.Anh</t>
  </si>
  <si>
    <t>TC T.Nhật</t>
  </si>
  <si>
    <t>TC T.Hoa</t>
  </si>
  <si>
    <t>chuyên Toán</t>
  </si>
  <si>
    <t>chuyên Lý</t>
  </si>
  <si>
    <t>chuyên Hóa</t>
  </si>
  <si>
    <t>chuyên Sinh</t>
  </si>
  <si>
    <t>chuyên Tin</t>
  </si>
  <si>
    <t>chuyên Văn</t>
  </si>
  <si>
    <t>chuyên Sử</t>
  </si>
  <si>
    <t>chuyên Địa</t>
  </si>
  <si>
    <t>chuyên Anh</t>
  </si>
  <si>
    <t>chuyên …</t>
  </si>
  <si>
    <t xml:space="preserve"> lớp</t>
  </si>
  <si>
    <t xml:space="preserve"> HS</t>
  </si>
  <si>
    <t>Số lượng</t>
  </si>
  <si>
    <t>Tổng</t>
  </si>
  <si>
    <t>Nữ</t>
  </si>
  <si>
    <t>Ngày sinh</t>
  </si>
  <si>
    <t>Điện thoại di động</t>
  </si>
  <si>
    <t>Cấp học:</t>
  </si>
  <si>
    <t>THÔNG TIN TRƯỜNG LỚP</t>
  </si>
  <si>
    <t>THÔNG TIN CÁN BỘ QUẢN LÝ - PHỤ TRÁCH</t>
  </si>
  <si>
    <t>THÔNG TIN GIÁO VIÊN</t>
  </si>
  <si>
    <t>Trình độ</t>
  </si>
  <si>
    <t>Về hưu (3)</t>
  </si>
  <si>
    <t>đạt chuẩn (2)</t>
  </si>
  <si>
    <t>Thường</t>
  </si>
  <si>
    <t>Chuyên</t>
  </si>
  <si>
    <t>THÔNG TIN NHÂN VIÊN</t>
  </si>
  <si>
    <t>Nhiệm vụ</t>
  </si>
  <si>
    <t>So với hiện tại</t>
  </si>
  <si>
    <t>KTCN</t>
  </si>
  <si>
    <t>Ngày … tháng … năm 2016</t>
  </si>
  <si>
    <t>THỦ TRƯỞNG ĐƠN VỊ</t>
  </si>
  <si>
    <t>Mô hình đơn vị:</t>
  </si>
  <si>
    <t>trường thường</t>
  </si>
  <si>
    <t>trường chuyên</t>
  </si>
  <si>
    <t>trường thường có lớp chuyên</t>
  </si>
  <si>
    <t>Tổng số lớp:</t>
  </si>
  <si>
    <t>THPT</t>
  </si>
  <si>
    <t>Ngày bổ nhiệm (1)</t>
  </si>
  <si>
    <t>(1): Ngày bổ nhiệm lần đầu tại đơn vị hiện tại</t>
  </si>
  <si>
    <t>(2): số lượng GV tiếng Anh đạt chuẩn Châu Âu</t>
  </si>
  <si>
    <t>Lưu ý:</t>
  </si>
  <si>
    <t>Lớp thường: bao gồm lớp tăng cường NN và không tính lớp chuyên</t>
  </si>
  <si>
    <t>Tổng nhân sự:</t>
  </si>
  <si>
    <t>Đề nghị bổ sung</t>
  </si>
  <si>
    <t>BẢNG SỐ LIỆU TÍNH ĐỊNH MỨC BIÊN CHẾ TRONG TRƯỜNG MẦM NON , PHỔ THÔNG VÀ TRUNG TÂM GIÁO DỤC THƯỜNG XUYÊN</t>
  </si>
  <si>
    <t>Định mức biên chế sự nghiệp không bao gồm các chức danh HĐ quy định tại NĐ68/2000/NĐ-CP ngày 17/11/2000 và giáo viên chuyên trách phổ cập</t>
  </si>
  <si>
    <t>Mầm non</t>
  </si>
  <si>
    <t>Mô tả chức danh</t>
  </si>
  <si>
    <t>Định mức theo TT06</t>
  </si>
  <si>
    <t>Ghi chú 1</t>
  </si>
  <si>
    <t>Hiệu trưởng</t>
  </si>
  <si>
    <t>Phó Hiệu trưởng</t>
  </si>
  <si>
    <t>Không có bán trú</t>
  </si>
  <si>
    <t>Bán trú</t>
  </si>
  <si>
    <t>Giáo viên nhà trẻ</t>
  </si>
  <si>
    <t>Giáo viên mẫu giáo</t>
  </si>
  <si>
    <t>Bảo mẫu</t>
  </si>
  <si>
    <t>Cấp dưỡng</t>
  </si>
  <si>
    <t>50 trẻ mẫu giáo/cô</t>
  </si>
  <si>
    <t>35 trẻ nhà trẻ/cô</t>
  </si>
  <si>
    <t>Trường hạng 1</t>
  </si>
  <si>
    <t>Trường hạng 2</t>
  </si>
  <si>
    <t>Tiểu học</t>
  </si>
  <si>
    <t>Định mức theo TT35</t>
  </si>
  <si>
    <t>Mỗi lớp 35 học sinh</t>
  </si>
  <si>
    <t>Trường hạng 2,3</t>
  </si>
  <si>
    <t>Giáo viên</t>
  </si>
  <si>
    <t>Trường 2 buổi/ngày</t>
  </si>
  <si>
    <t>Trường 1 buổi/ngày</t>
  </si>
  <si>
    <t>Tổng phụ trách đội</t>
  </si>
  <si>
    <t>Học vụ</t>
  </si>
  <si>
    <t>Thư viện - thiết bị</t>
  </si>
  <si>
    <t>Phòng vi tính</t>
  </si>
  <si>
    <t>THCS</t>
  </si>
  <si>
    <t>Lớp có 45 học sinh</t>
  </si>
  <si>
    <t>Giáo viên tâm lý</t>
  </si>
  <si>
    <t>Thiết bị</t>
  </si>
  <si>
    <t>Phòng nghe nhìn-vi tính</t>
  </si>
  <si>
    <t>Văn thư-đánh máy</t>
  </si>
  <si>
    <t>Trường ngoại hạng</t>
  </si>
  <si>
    <t>Trường hạng 1,2,3</t>
  </si>
  <si>
    <t>Định mức theo TT35/TT59</t>
  </si>
  <si>
    <r>
      <t xml:space="preserve">Trường hạng 1, </t>
    </r>
    <r>
      <rPr>
        <b/>
        <sz val="8"/>
        <color indexed="10"/>
        <rFont val="Arial"/>
        <family val="2"/>
      </rPr>
      <t>chuyên &lt;= 3, tàn tật &lt;=2</t>
    </r>
  </si>
  <si>
    <t>Trường hạng 3</t>
  </si>
  <si>
    <r>
      <t xml:space="preserve">Lớp có 45 học sinh, </t>
    </r>
    <r>
      <rPr>
        <b/>
        <sz val="8"/>
        <color indexed="10"/>
        <rFont val="Arial"/>
        <family val="2"/>
      </rPr>
      <t>trường chuyên: 3.1, khuyết tật: 1.5</t>
    </r>
  </si>
  <si>
    <t>hoặc TPT đội đối với trường khuyết tật</t>
  </si>
  <si>
    <t>2 đối với trường chuyên, khuyết tật</t>
  </si>
  <si>
    <t>Đối với trường khuyết tật, chỉ được 1 biên chế và kiêm nhiệm các công tác còn lại</t>
  </si>
  <si>
    <t>2 đối với trường chuyên</t>
  </si>
  <si>
    <r>
      <t xml:space="preserve">Trường hạng 1, </t>
    </r>
    <r>
      <rPr>
        <b/>
        <sz val="10"/>
        <color indexed="10"/>
        <rFont val="Arial"/>
        <family val="2"/>
      </rPr>
      <t>đối với trường chuyên: 2 biên chế</t>
    </r>
  </si>
  <si>
    <t>đối với trường chuyên: 2 biên chế</t>
  </si>
  <si>
    <r>
      <t xml:space="preserve">Trường ngoại hạng, </t>
    </r>
    <r>
      <rPr>
        <b/>
        <sz val="10"/>
        <color indexed="10"/>
        <rFont val="Arial"/>
        <family val="2"/>
      </rPr>
      <t>trường chuyên, khuýêt tật</t>
    </r>
  </si>
  <si>
    <r>
      <t>Trường ngoại hạng,</t>
    </r>
    <r>
      <rPr>
        <b/>
        <sz val="10"/>
        <color indexed="10"/>
        <rFont val="Arial"/>
        <family val="2"/>
      </rPr>
      <t xml:space="preserve"> trường chuyên (</t>
    </r>
    <r>
      <rPr>
        <b/>
        <i/>
        <sz val="8"/>
        <color indexed="10"/>
        <rFont val="Arial"/>
        <family val="2"/>
      </rPr>
      <t>KTật: VThư KN</t>
    </r>
    <r>
      <rPr>
        <b/>
        <sz val="10"/>
        <color indexed="10"/>
        <rFont val="Arial"/>
        <family val="2"/>
      </rPr>
      <t>)</t>
    </r>
  </si>
  <si>
    <t>Kỹ thuật viên tin học</t>
  </si>
  <si>
    <t>trường chuyên (KTV hoặc Kỹ sư)</t>
  </si>
  <si>
    <t>TTGDTX</t>
  </si>
  <si>
    <t>Định mức theo QĐ01</t>
  </si>
  <si>
    <t>Giám Đốc</t>
  </si>
  <si>
    <t>Phó Giám Đốc</t>
  </si>
  <si>
    <t>TT có từ 18 lớp</t>
  </si>
  <si>
    <t>Dưới 18 lớp</t>
  </si>
  <si>
    <t>Do Giám đốc quy định</t>
  </si>
  <si>
    <t>Giáo vụ</t>
  </si>
  <si>
    <t>Phòng nghe nhìn</t>
  </si>
  <si>
    <t xml:space="preserve"> - Không nhập vào ô</t>
  </si>
  <si>
    <t xml:space="preserve">   hay ô viền đỏ</t>
  </si>
  <si>
    <t xml:space="preserve"> - Giải thích thêm:</t>
  </si>
  <si>
    <t xml:space="preserve"> - Khi nhập vào ô mà có bên phải ô có hình                thì click chọn</t>
  </si>
  <si>
    <t>Kiến nghị:</t>
  </si>
  <si>
    <t>* Đối với khối THPT: Tổng số GV = Tổng số lớp * 2,25 (hoặc *3,1 đối với lớp chuyên biệt)</t>
  </si>
  <si>
    <t>* Đối với khối GDTX: Tổng số GV = Tổng số lớp * 1,5 (tạm tính)</t>
  </si>
  <si>
    <r>
      <t xml:space="preserve">* </t>
    </r>
    <r>
      <rPr>
        <b/>
        <u/>
        <sz val="8"/>
        <color indexed="10"/>
        <rFont val="Times New Roman"/>
        <family val="1"/>
        <charset val="163"/>
        <scheme val="major"/>
      </rPr>
      <t>Thông tư liên tịch 35/2006/TTLB-BGDĐT-BNV</t>
    </r>
    <r>
      <rPr>
        <sz val="8"/>
        <color indexed="10"/>
        <rFont val="Times New Roman"/>
        <family val="1"/>
        <charset val="163"/>
        <scheme val="major"/>
      </rPr>
      <t xml:space="preserve"> ngày 23/08/2006 về hướng dẫn định mức biên chế viên chức ở các cơ sở giáo dục phổ thông công lập</t>
    </r>
  </si>
  <si>
    <r>
      <t xml:space="preserve">* </t>
    </r>
    <r>
      <rPr>
        <b/>
        <u/>
        <sz val="8"/>
        <color indexed="10"/>
        <rFont val="Times New Roman"/>
        <family val="1"/>
        <charset val="163"/>
        <scheme val="major"/>
      </rPr>
      <t>Thông tư liên tịch 59/2008/TTBGDĐT</t>
    </r>
    <r>
      <rPr>
        <sz val="8"/>
        <color indexed="10"/>
        <rFont val="Times New Roman"/>
        <family val="1"/>
        <charset val="163"/>
        <scheme val="major"/>
      </rPr>
      <t xml:space="preserve"> ngày 31/10/2008 của Bộ Giáo dục và Đào tạo về hướng dẫn định mức biên chế sự nghiêp giáo dục ở các trường chuyên biệt công lâp.</t>
    </r>
  </si>
  <si>
    <t>(3): số lượng GV về hưu trong năm học 2015-2016  đến hết T12/2016</t>
  </si>
  <si>
    <t>2,5 giáo viên/ nhóm trẻ</t>
  </si>
  <si>
    <t>2,2 cô/lớp 2 buổi/ ngày</t>
  </si>
  <si>
    <t>1,2 cô/ lớp 1 buổi/ ngày</t>
  </si>
  <si>
    <t>SỞ GIÁO DỤC VÀ ĐÀO TẠO</t>
  </si>
  <si>
    <t>1. Số lớp, số học sinh, sinh viên:</t>
  </si>
  <si>
    <t>Cao đẳng</t>
  </si>
  <si>
    <t>Trung cấp
chuyên nghiệp</t>
  </si>
  <si>
    <t>Trung cấp nghề</t>
  </si>
  <si>
    <t>Ngắn hạn</t>
  </si>
  <si>
    <t>Trung học phổ thông</t>
  </si>
  <si>
    <t>Số lớp</t>
  </si>
  <si>
    <t>Tổng số HSSV</t>
  </si>
  <si>
    <t>Tổng số HS</t>
  </si>
  <si>
    <t>Kinh tế</t>
  </si>
  <si>
    <t>Lớp 6</t>
  </si>
  <si>
    <t>Thương mại - Du lịch</t>
  </si>
  <si>
    <t>Lớp 7</t>
  </si>
  <si>
    <t>Lớp 8</t>
  </si>
  <si>
    <t>Kế toán-Tài chính</t>
  </si>
  <si>
    <t>Lớp 9</t>
  </si>
  <si>
    <t>Thống kê</t>
  </si>
  <si>
    <t>Lớp 10</t>
  </si>
  <si>
    <t>CNTT</t>
  </si>
  <si>
    <t>Lớp 11</t>
  </si>
  <si>
    <t>Cơ khí</t>
  </si>
  <si>
    <t>Lớp 12</t>
  </si>
  <si>
    <t>Điện-Điện tử</t>
  </si>
  <si>
    <t>Cộng:</t>
  </si>
  <si>
    <t>Điện CN</t>
  </si>
  <si>
    <t>Điện lạnh</t>
  </si>
  <si>
    <t>Nhiệt lạnh</t>
  </si>
  <si>
    <t>Kỹ thuật Ôtô</t>
  </si>
  <si>
    <t>May</t>
  </si>
  <si>
    <t>Thiết kế thời trang</t>
  </si>
  <si>
    <t>Thư ký</t>
  </si>
  <si>
    <t>Thương mại</t>
  </si>
  <si>
    <t>QTKD</t>
  </si>
  <si>
    <t>Xây dựng</t>
  </si>
  <si>
    <t>Mộc</t>
  </si>
  <si>
    <t>Dinh dưỡng</t>
  </si>
  <si>
    <t>Kỹ thuật hàn</t>
  </si>
  <si>
    <t>Lái xe</t>
  </si>
  <si>
    <t>Tiện - Hàn</t>
  </si>
  <si>
    <t>Tài chính ngân hàng</t>
  </si>
  <si>
    <t>Nhà hàng - Khách sạn</t>
  </si>
  <si>
    <t>Pháp lý</t>
  </si>
  <si>
    <t>Điều dưỡng</t>
  </si>
  <si>
    <t>Cơ khí bảo dưỡng</t>
  </si>
  <si>
    <t>…………………….</t>
  </si>
  <si>
    <t>2. Cán bộ quản lý</t>
  </si>
  <si>
    <t>Họ và tên</t>
  </si>
  <si>
    <t>Ngày
sinh</t>
  </si>
  <si>
    <t>ĐT DD</t>
  </si>
  <si>
    <t>Năm
bổ nhiệm
gần nhất</t>
  </si>
  <si>
    <t>Lần thứ</t>
  </si>
  <si>
    <t>Địa chỉ liên lạc</t>
  </si>
  <si>
    <t>P.Hiệu trưởng</t>
  </si>
  <si>
    <t>Chủ tịch Công Đòan</t>
  </si>
  <si>
    <t>Kế toán trưởng
hoặc phụ trách KT</t>
  </si>
  <si>
    <t>3. Giáo viên Trung học</t>
  </si>
  <si>
    <t>Hợp đồng Sở</t>
  </si>
  <si>
    <t>Hợp đồng trường</t>
  </si>
  <si>
    <t>Đề nghị 
bổ sung</t>
  </si>
  <si>
    <t>Ghi chú</t>
  </si>
  <si>
    <t>3=4+5</t>
  </si>
  <si>
    <t>6=3-2</t>
  </si>
  <si>
    <t>7=2-3</t>
  </si>
  <si>
    <t>Văn hóa:</t>
  </si>
  <si>
    <t>Ngoại ngữ Anh</t>
  </si>
  <si>
    <t>Q-Phòng</t>
  </si>
  <si>
    <t>Tin học phổ thông</t>
  </si>
  <si>
    <t>GV tâm lý</t>
  </si>
  <si>
    <t>4. Giảng Viên:</t>
  </si>
  <si>
    <t>Trình độ Cử nhân</t>
  </si>
  <si>
    <t>Trình độ Thạc sĩ</t>
  </si>
  <si>
    <t>Trình độ Tiến sĩ</t>
  </si>
  <si>
    <t>Học hàm Phó Giáo sư</t>
  </si>
  <si>
    <t>Học hàm Giáo sư</t>
  </si>
  <si>
    <t>Hệ số quy đổi theo TT57/2011/TT-BGDĐT</t>
  </si>
  <si>
    <t xml:space="preserve"> Khoa Công Nghệ Thông Tin:</t>
  </si>
  <si>
    <t>Tin học-Ứng dụng</t>
  </si>
  <si>
    <t>Mạng MT</t>
  </si>
  <si>
    <t>Phần mềm</t>
  </si>
  <si>
    <t>Phần cứng</t>
  </si>
  <si>
    <t>Web-Internet</t>
  </si>
  <si>
    <t>Đồ họa</t>
  </si>
  <si>
    <t>………………………</t>
  </si>
  <si>
    <t>Khoa Điện-Điện tử:</t>
  </si>
  <si>
    <t>Điện</t>
  </si>
  <si>
    <t>Điện tử</t>
  </si>
  <si>
    <t xml:space="preserve"> Khoa Cơ khí:</t>
  </si>
  <si>
    <t>Chế tạo máy</t>
  </si>
  <si>
    <t>Động lực</t>
  </si>
  <si>
    <t xml:space="preserve">Kỹ thuật Ôtô </t>
  </si>
  <si>
    <t>Kỹ thuật cơ sở</t>
  </si>
  <si>
    <t>Kinh tế vật tư</t>
  </si>
  <si>
    <t>Tài chính tín dụng</t>
  </si>
  <si>
    <t>Khoa Kinh tế</t>
  </si>
  <si>
    <t>Kế toán DN</t>
  </si>
  <si>
    <t>Quản trị KD</t>
  </si>
  <si>
    <t>Kinh doanh TM</t>
  </si>
  <si>
    <t>Khoa Thương mại - Du lịch:</t>
  </si>
  <si>
    <t>Hướng dẫn viên</t>
  </si>
  <si>
    <t>Hàn Quốc</t>
  </si>
  <si>
    <t>Khoa Khác:</t>
  </si>
  <si>
    <t>May-TKTT-Nữ công</t>
  </si>
  <si>
    <t>Thư ký văn phòng</t>
  </si>
  <si>
    <t>Chính trị</t>
  </si>
  <si>
    <t>Pháp luật</t>
  </si>
  <si>
    <t>Quan hệ đối ngoại</t>
  </si>
  <si>
    <t>………….</t>
  </si>
  <si>
    <t>Cộng</t>
  </si>
  <si>
    <t>Định mức = số lớp x hệ số môn (theo bảng số tiết học trong tuần và hệ số môn học)</t>
  </si>
  <si>
    <t>Môn Công nghệ bao gồm KTCN, KTNN, nữ công</t>
  </si>
  <si>
    <t>Môn tự chọn theo nhu cầu học sinh, trường tổ chức đăng ký và sắp xếp theo định mức</t>
  </si>
  <si>
    <t>Ghi chú : Số GV có đơn xin thuyên chuyển, nghỉ hưu, nghỉ việc, bố trí không đúng đào tạo, . . .</t>
  </si>
  <si>
    <t>4. Nhân viên</t>
  </si>
  <si>
    <t>Giáo vụ-Ghi danh</t>
  </si>
  <si>
    <t>Đào tạo</t>
  </si>
  <si>
    <t>Quản sinh</t>
  </si>
  <si>
    <t>Nhân viên phòng máy</t>
  </si>
  <si>
    <t>Điện thoại viên</t>
  </si>
  <si>
    <t>Ghi danh</t>
  </si>
  <si>
    <t>Kỹ thuật</t>
  </si>
  <si>
    <t>Thủ kho</t>
  </si>
  <si>
    <t>Tổ chức nhân sự</t>
  </si>
  <si>
    <t>Hành chính</t>
  </si>
  <si>
    <t>In ấn</t>
  </si>
  <si>
    <t>Đánh máy</t>
  </si>
  <si>
    <t>Cung ứng vật tư</t>
  </si>
  <si>
    <t>Dự án xây dựng</t>
  </si>
  <si>
    <t>Khoa học công nghệ</t>
  </si>
  <si>
    <t>Quan hệ quốc tế</t>
  </si>
  <si>
    <t>Thanh tra viên</t>
  </si>
  <si>
    <t>Khác</t>
  </si>
  <si>
    <t>Tổng hợp</t>
  </si>
  <si>
    <t>Tổng số</t>
  </si>
  <si>
    <t>CBQL</t>
  </si>
  <si>
    <t xml:space="preserve">GV </t>
  </si>
  <si>
    <t xml:space="preserve">NV </t>
  </si>
  <si>
    <t>Biên chế hiện có</t>
  </si>
  <si>
    <t xml:space="preserve">Đề nghị bổ sung </t>
  </si>
  <si>
    <t>Người lập bảng</t>
  </si>
  <si>
    <t>Thủ trưởng đơn vị</t>
  </si>
  <si>
    <t>STT:</t>
  </si>
  <si>
    <t xml:space="preserve">Đơn vị: </t>
  </si>
  <si>
    <t>* Lưu ý: Chỉ nhập dữ liệu vào những ô màu vàng
và in trên khổ giấy A4</t>
  </si>
  <si>
    <t>Số điểm trường</t>
  </si>
  <si>
    <t>Loại hình
đơn vị</t>
  </si>
  <si>
    <t>Hạng trường</t>
  </si>
  <si>
    <t>Nhà
trẻ</t>
  </si>
  <si>
    <t>Từ 4-12 tháng</t>
  </si>
  <si>
    <t>Trong đó
lớp
bán
trú</t>
  </si>
  <si>
    <t>Trong đó
Học sinh
bán
trú</t>
  </si>
  <si>
    <t>1. Cán bộ quản lý</t>
  </si>
  <si>
    <t>Nhà trẻ</t>
  </si>
  <si>
    <t>Mẫu giáo, mầm non</t>
  </si>
  <si>
    <t>Tổng
cộng</t>
  </si>
  <si>
    <t>13-18 tháng</t>
  </si>
  <si>
    <t>Định mức
biên chế</t>
  </si>
  <si>
    <t>19-24 tháng</t>
  </si>
  <si>
    <t>&gt;=50 trẻ</t>
  </si>
  <si>
    <t>&lt;50 trẻ</t>
  </si>
  <si>
    <t>&gt;=9 nhóm, lớp</t>
  </si>
  <si>
    <t>&lt;9 nhóm, lớp</t>
  </si>
  <si>
    <t>25-36 tháng</t>
  </si>
  <si>
    <t>HT</t>
  </si>
  <si>
    <t>PHT</t>
  </si>
  <si>
    <t>TT71</t>
  </si>
  <si>
    <t>VB
5344</t>
  </si>
  <si>
    <t>Mẫu
giáo</t>
  </si>
  <si>
    <t>2. Giáo viên</t>
  </si>
  <si>
    <t>Tình trạng 
biên chế</t>
  </si>
  <si>
    <t>3a. Nhân viên</t>
  </si>
  <si>
    <t>Định mức
TT06</t>
  </si>
  <si>
    <t xml:space="preserve">Thiếu </t>
  </si>
  <si>
    <t>BS
định
mức</t>
  </si>
  <si>
    <t>1.Thư viện</t>
  </si>
  <si>
    <t>2.Bảo mẫu</t>
  </si>
  <si>
    <t>3.Cấp dưỡng</t>
  </si>
  <si>
    <t>4. Y tế</t>
  </si>
  <si>
    <t xml:space="preserve">5. Văn thư </t>
  </si>
  <si>
    <t>6. Kế toán</t>
  </si>
  <si>
    <t>Biên chế/
HĐ Quận/
Tập sự</t>
  </si>
  <si>
    <t>TTLT06/2015</t>
  </si>
  <si>
    <t>ĐN bổ sung</t>
  </si>
  <si>
    <t>1. Nhà trẻ</t>
  </si>
  <si>
    <t>2. Mẫu giáo</t>
  </si>
  <si>
    <t>HĐ trong
chỉ tiêu BC</t>
  </si>
  <si>
    <t>HĐ NĐ68</t>
  </si>
  <si>
    <t>HĐ trường</t>
  </si>
  <si>
    <t>3b. Nhân viên</t>
  </si>
  <si>
    <t>7. Thủ quỹ</t>
  </si>
  <si>
    <t>8. Phục vụ</t>
  </si>
  <si>
    <t>9. Bảo vệ</t>
  </si>
  <si>
    <t>10. Khác</t>
  </si>
  <si>
    <t>VB 5344</t>
  </si>
  <si>
    <t>TỔNG SỐ
CBCCVC
HIỆN CÓ
(Chưa tính hợp đồng trường)</t>
  </si>
  <si>
    <t>TỔNG SỐ
CBCCVC
HIỆN CÓ
(Tính luôn hợp đồng trường)</t>
  </si>
  <si>
    <t>TỔNG SỐ
CBCCVC
THEO TT71</t>
  </si>
  <si>
    <t>TỔNG SỐ
CBCCVC
THEO VB5344</t>
  </si>
  <si>
    <t>GV</t>
  </si>
  <si>
    <t>NV</t>
  </si>
  <si>
    <t>Diễn giải thêm (nếu có):</t>
  </si>
  <si>
    <t>Chất lượng
đội ngũ nhân sự
(kể cả biên chế và Hợp đồng)</t>
  </si>
  <si>
    <t>Đội ngũ</t>
  </si>
  <si>
    <t>TC</t>
  </si>
  <si>
    <t>ThS</t>
  </si>
  <si>
    <t>TS</t>
  </si>
  <si>
    <t>Nhân viên</t>
  </si>
  <si>
    <t>Ghi chú:</t>
  </si>
  <si>
    <t>* Chỉ tính định mức biên chế cho loại hình trường CÔNG LẬP</t>
  </si>
  <si>
    <t>* Định mức biên chế sự nghiệp không bao gồm các chức danh hợp đồng quy định tại Nghị định 68/2000/NĐ-CP ngày 17/11/2000</t>
  </si>
  <si>
    <t>* Thông tư liên tịch 06/2015/TTLT-BGDĐT-BNV ngày 16/3/2015 QUY ĐỊNH VỀ DANH MỤC KHUNG VỊ TRÍ VIỆC LÀM VÀ ĐỊNH MỨC SỐ LƯỢNG NGƯỜI LÀM VIỆC TRONG CÁC CƠ SỞ GIÁO DỤC MẦM NON CÔNG LẬP</t>
  </si>
  <si>
    <t>* Thông tư số 59/2008/TT-BGDĐT ngày 31/10/2008 của Bộ Giáo dục và Đào tạo về hướng dẫn định mức biên chế sự nghiệp giáo dục ở các trường chuyên biệt công lập</t>
  </si>
  <si>
    <t>…………………………………………….</t>
  </si>
  <si>
    <t>Trung tâm HTPTGDHN cho Người Khuyết tật</t>
  </si>
  <si>
    <t>Trường mầm non 19/5 thành phố</t>
  </si>
  <si>
    <t>Trường mầm non Nam Sài Gòn</t>
  </si>
  <si>
    <t>Trường mầm non thành phố</t>
  </si>
  <si>
    <t>Trường Trung cấp Kinh tế - Kỹ thuật Nguyễn Hữu Cảnh</t>
  </si>
  <si>
    <t>Trường Trung cấp Kỹ thuật và Nghiệp vụ Nam Sài Gòn</t>
  </si>
  <si>
    <t>Trường Trung cấp Kinh tế-Kỹ thuật quận 12</t>
  </si>
  <si>
    <t>Trường Trung cấp Kinh tế-Kỹ thuật Hóc Môn</t>
  </si>
  <si>
    <t>Trường Cao đẳng Kinh tế - Kỹ thuật Thành phố Hồ Chí Minh</t>
  </si>
  <si>
    <t>Trường Cao đẳng Kinh tế</t>
  </si>
  <si>
    <t>Trường Cao đẳng Kỹ thuật  Lý Tự Trọng TP.HCM</t>
  </si>
  <si>
    <t>Trường Cao đẳng Công nghệ Thủ Đức</t>
  </si>
  <si>
    <t>Trường PTĐB Nguyễn Đình Chiểu</t>
  </si>
  <si>
    <t>Báo Giáo dục TPHCM</t>
  </si>
  <si>
    <t>Trung tâm Ngoại ngữ - Tin học</t>
  </si>
  <si>
    <t>Trung tâm Thông tin và Chương trình giáo dục</t>
  </si>
  <si>
    <t>Ban Quản lý đầu tư xây dựng các công trình thuộc Sở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</si>
</sst>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-* #,##0.00_-;\-* #,##0.00_-;_-* &quot;-&quot;??_-;_-@_-"/>
    <numFmt numFmtId="165" formatCode="_-* #,##0_-;\-* #,##0_-;_-* &quot;-&quot;_-;_-@_-"/>
    <numFmt numFmtId="166" formatCode="_ * #,##0_)\ &quot;$&quot;_ ;_ * \(#,##0\)\ &quot;$&quot;_ ;_ * &quot;-&quot;_)\ &quot;$&quot;_ ;_ @_ "/>
    <numFmt numFmtId="167" formatCode="_ * #,##0_ ;_ * \-#,##0_ ;_ * &quot;-&quot;_ ;_ @_ "/>
    <numFmt numFmtId="168" formatCode="_ * #,##0.00_ ;_ * \-#,##0.00_ ;_ * &quot;-&quot;??_ ;_ @_ "/>
    <numFmt numFmtId="169" formatCode="#,##0;\(#,##0\)"/>
    <numFmt numFmtId="170" formatCode="\$#,##0\ ;\(\$#,##0\)"/>
    <numFmt numFmtId="171" formatCode="\t0.00%"/>
    <numFmt numFmtId="172" formatCode="\t#\ ??/??"/>
    <numFmt numFmtId="173" formatCode="m/d"/>
    <numFmt numFmtId="174" formatCode="&quot;ß&quot;#,##0;\-&quot;&quot;\ß&quot;&quot;#,##0"/>
    <numFmt numFmtId="175" formatCode="&quot;\&quot;#,##0;[Red]&quot;\&quot;&quot;\&quot;\-#,##0"/>
    <numFmt numFmtId="176" formatCode="&quot;\&quot;#,##0.00;[Red]&quot;\&quot;&quot;\&quot;&quot;\&quot;&quot;\&quot;&quot;\&quot;&quot;\&quot;\-#,##0.00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#,##0\ &quot;$&quot;_);[Red]\(#,##0\ &quot;$&quot;\)"/>
    <numFmt numFmtId="182" formatCode="0.0"/>
    <numFmt numFmtId="183" formatCode="0.000"/>
    <numFmt numFmtId="184" formatCode="0.0000"/>
  </numFmts>
  <fonts count="93">
    <font>
      <sz val="12"/>
      <color theme="1"/>
      <name val="Arial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4"/>
      <color indexed="30"/>
      <name val="Times New Roman"/>
      <family val="1"/>
    </font>
    <font>
      <sz val="12"/>
      <name val="????"/>
      <family val="1"/>
    </font>
    <font>
      <sz val="14"/>
      <name val="??"/>
      <family val="3"/>
    </font>
    <font>
      <sz val="10"/>
      <name val="Arial"/>
      <family val="2"/>
    </font>
    <font>
      <sz val="12"/>
      <name val="Courier"/>
      <family val="3"/>
    </font>
    <font>
      <sz val="12"/>
      <name val="¹UAAA¼"/>
      <family val="3"/>
    </font>
    <font>
      <sz val="12"/>
      <name val="µ¸¿òÃ¼"/>
      <family val="3"/>
    </font>
    <font>
      <sz val="12"/>
      <name val="¹ÙÅÁÃ¼"/>
      <family val="1"/>
    </font>
    <font>
      <b/>
      <sz val="10"/>
      <name val="Helvetica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etica"/>
      <family val="2"/>
    </font>
    <font>
      <sz val="12"/>
      <name val="Arial"/>
      <family val="2"/>
    </font>
    <font>
      <sz val="7"/>
      <name val="Small Font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1"/>
    </font>
    <font>
      <sz val="10"/>
      <name val="굴림체"/>
      <family val="3"/>
    </font>
    <font>
      <sz val="9"/>
      <name val="Arial"/>
      <family val="2"/>
    </font>
    <font>
      <sz val="10"/>
      <name val=" "/>
      <family val="1"/>
    </font>
    <font>
      <u/>
      <sz val="12"/>
      <color theme="10"/>
      <name val="Arial"/>
      <family val="2"/>
      <charset val="204"/>
      <scheme val="minor"/>
    </font>
    <font>
      <u/>
      <sz val="12"/>
      <color theme="11"/>
      <name val="Arial"/>
      <family val="2"/>
      <charset val="204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indexed="9"/>
      <name val="Times New Roman"/>
      <family val="1"/>
    </font>
    <font>
      <sz val="10"/>
      <name val="???"/>
      <family val="3"/>
    </font>
    <font>
      <i/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8"/>
      <color indexed="10"/>
      <name val="Arial"/>
      <family val="2"/>
    </font>
    <font>
      <sz val="12"/>
      <name val="|??¢¥¢¬¨Ï"/>
      <family val="1"/>
    </font>
    <font>
      <b/>
      <sz val="14"/>
      <color theme="1"/>
      <name val="Times New Roman"/>
      <family val="1"/>
    </font>
    <font>
      <b/>
      <sz val="9"/>
      <name val="Times New Roman"/>
      <family val="1"/>
      <charset val="163"/>
      <scheme val="major"/>
    </font>
    <font>
      <sz val="8"/>
      <color indexed="10"/>
      <name val="Times New Roman"/>
      <family val="1"/>
      <charset val="163"/>
      <scheme val="major"/>
    </font>
    <font>
      <b/>
      <u/>
      <sz val="8"/>
      <color indexed="10"/>
      <name val="Times New Roman"/>
      <family val="1"/>
      <charset val="163"/>
      <scheme val="major"/>
    </font>
    <font>
      <b/>
      <sz val="11"/>
      <color rgb="FFFF0000"/>
      <name val="Times New Roman"/>
      <family val="1"/>
    </font>
    <font>
      <sz val="9"/>
      <color rgb="FF000000"/>
      <name val="Arial"/>
      <family val="2"/>
      <charset val="163"/>
      <scheme val="minor"/>
    </font>
    <font>
      <b/>
      <sz val="12"/>
      <name val="Arial"/>
      <family val="2"/>
      <charset val="163"/>
    </font>
    <font>
      <sz val="12"/>
      <name val="Times New Roman"/>
      <family val="1"/>
      <charset val="163"/>
    </font>
    <font>
      <b/>
      <sz val="16"/>
      <name val="Times New Roman"/>
      <family val="1"/>
    </font>
    <font>
      <sz val="8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3"/>
      <name val="Arial"/>
      <family val="2"/>
      <charset val="163"/>
    </font>
    <font>
      <b/>
      <sz val="12"/>
      <color rgb="FF16365C"/>
      <name val="Arial"/>
      <family val="2"/>
    </font>
    <font>
      <b/>
      <sz val="12"/>
      <color rgb="FFFF0000"/>
      <name val="Arial"/>
      <family val="2"/>
    </font>
    <font>
      <b/>
      <i/>
      <sz val="10"/>
      <color rgb="FF16365C"/>
      <name val="Arial"/>
      <family val="2"/>
    </font>
    <font>
      <i/>
      <sz val="11"/>
      <color rgb="FFFF6600"/>
      <name val="Arial"/>
      <family val="2"/>
    </font>
    <font>
      <b/>
      <sz val="2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name val="Arial"/>
      <family val="2"/>
      <charset val="163"/>
    </font>
    <font>
      <sz val="10"/>
      <color rgb="FFC0C0C0"/>
      <name val="Arial"/>
      <family val="2"/>
      <charset val="163"/>
    </font>
    <font>
      <sz val="7"/>
      <name val="Arial"/>
      <family val="2"/>
      <charset val="163"/>
    </font>
    <font>
      <sz val="9"/>
      <name val="Arial"/>
      <family val="2"/>
      <charset val="163"/>
    </font>
    <font>
      <b/>
      <u/>
      <sz val="16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12"/>
      <color rgb="FF16365C"/>
      <name val="Arial"/>
      <family val="2"/>
      <charset val="163"/>
    </font>
    <font>
      <i/>
      <sz val="12"/>
      <name val="Arial"/>
      <family val="2"/>
    </font>
    <font>
      <sz val="14"/>
      <name val="Times New Roman"/>
      <family val="1"/>
      <charset val="163"/>
    </font>
    <font>
      <b/>
      <i/>
      <sz val="14"/>
      <color indexed="17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FF00"/>
        <bgColor rgb="FF000000"/>
      </patternFill>
    </fill>
  </fills>
  <borders count="1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rgb="FFFF0000"/>
      </right>
      <top style="thin">
        <color auto="1"/>
      </top>
      <bottom style="hair">
        <color auto="1"/>
      </bottom>
      <diagonal/>
    </border>
    <border>
      <left style="thin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 style="thin">
        <color rgb="FFFF0000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hair">
        <color auto="1"/>
      </bottom>
      <diagonal/>
    </border>
    <border>
      <left style="thin">
        <color rgb="FFFF0000"/>
      </left>
      <right style="thin">
        <color rgb="FFFF0000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FF0000"/>
      </left>
      <right style="thin">
        <color rgb="FFFF0000"/>
      </right>
      <top style="hair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hair">
        <color auto="1"/>
      </right>
      <top style="thin">
        <color rgb="FFFF0000"/>
      </top>
      <bottom style="thin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thin">
        <color rgb="FFFF0000"/>
      </bottom>
      <diagonal/>
    </border>
    <border>
      <left style="hair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rgb="FFFF0000"/>
      </right>
      <top style="hair">
        <color auto="1"/>
      </top>
      <bottom/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auto="1"/>
      </right>
      <top style="thin">
        <color rgb="FFFF0000"/>
      </top>
      <bottom style="thin">
        <color rgb="FFFF0000"/>
      </bottom>
      <diagonal/>
    </border>
    <border>
      <left style="hair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</borders>
  <cellStyleXfs count="198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/>
    <xf numFmtId="0" fontId="13" fillId="0" borderId="0"/>
    <xf numFmtId="169" fontId="14" fillId="0" borderId="0"/>
    <xf numFmtId="169" fontId="14" fillId="0" borderId="0"/>
    <xf numFmtId="169" fontId="14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0" fontId="8" fillId="0" borderId="0" applyFont="0" applyFill="0" applyBorder="0" applyAlignment="0" applyProtection="0"/>
    <xf numFmtId="172" fontId="8" fillId="0" borderId="0"/>
    <xf numFmtId="172" fontId="8" fillId="0" borderId="0"/>
    <xf numFmtId="172" fontId="8" fillId="0" borderId="0"/>
    <xf numFmtId="172" fontId="8" fillId="0" borderId="0"/>
    <xf numFmtId="2" fontId="8" fillId="0" borderId="0" applyFont="0" applyFill="0" applyBorder="0" applyAlignment="0" applyProtection="0"/>
    <xf numFmtId="38" fontId="15" fillId="5" borderId="0" applyNumberFormat="0" applyBorder="0" applyAlignment="0" applyProtection="0"/>
    <xf numFmtId="38" fontId="15" fillId="5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10" fontId="15" fillId="5" borderId="1" applyNumberFormat="0" applyBorder="0" applyAlignment="0" applyProtection="0"/>
    <xf numFmtId="10" fontId="15" fillId="5" borderId="1" applyNumberFormat="0" applyBorder="0" applyAlignment="0" applyProtection="0"/>
    <xf numFmtId="0" fontId="19" fillId="0" borderId="4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20" fillId="0" borderId="0" applyNumberFormat="0" applyFont="0" applyFill="0" applyAlignment="0"/>
    <xf numFmtId="0" fontId="14" fillId="0" borderId="0"/>
    <xf numFmtId="0" fontId="14" fillId="0" borderId="0"/>
    <xf numFmtId="0" fontId="14" fillId="0" borderId="0"/>
    <xf numFmtId="37" fontId="21" fillId="0" borderId="0"/>
    <xf numFmtId="37" fontId="2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 applyNumberFormat="0" applyBorder="0" applyAlignment="0"/>
    <xf numFmtId="0" fontId="22" fillId="0" borderId="0" applyNumberFormat="0" applyBorder="0" applyAlignment="0"/>
    <xf numFmtId="0" fontId="23" fillId="0" borderId="0"/>
    <xf numFmtId="0" fontId="8" fillId="0" borderId="0"/>
    <xf numFmtId="0" fontId="8" fillId="0" borderId="0"/>
    <xf numFmtId="10" fontId="8" fillId="0" borderId="0" applyFont="0" applyFill="0" applyBorder="0" applyAlignment="0" applyProtection="0"/>
    <xf numFmtId="0" fontId="19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0" borderId="0"/>
    <xf numFmtId="0" fontId="20" fillId="0" borderId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" fillId="0" borderId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0" borderId="0"/>
    <xf numFmtId="0" fontId="53" fillId="0" borderId="0"/>
    <xf numFmtId="0" fontId="61" fillId="0" borderId="0"/>
    <xf numFmtId="0" fontId="61" fillId="0" borderId="0"/>
  </cellStyleXfs>
  <cellXfs count="65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1" applyFont="1"/>
    <xf numFmtId="0" fontId="2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14" fontId="34" fillId="0" borderId="0" xfId="1" applyNumberFormat="1" applyFont="1" applyAlignment="1">
      <alignment horizontal="right"/>
    </xf>
    <xf numFmtId="0" fontId="1" fillId="0" borderId="1" xfId="1" applyFont="1" applyBorder="1" applyAlignment="1">
      <alignment wrapText="1"/>
    </xf>
    <xf numFmtId="0" fontId="33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left" vertical="center"/>
    </xf>
    <xf numFmtId="1" fontId="1" fillId="0" borderId="1" xfId="1" applyNumberFormat="1" applyFont="1" applyBorder="1" applyAlignment="1">
      <alignment horizontal="center" vertical="center"/>
    </xf>
    <xf numFmtId="182" fontId="33" fillId="6" borderId="1" xfId="1" applyNumberFormat="1" applyFont="1" applyFill="1" applyBorder="1" applyAlignment="1">
      <alignment horizontal="center" vertical="center"/>
    </xf>
    <xf numFmtId="2" fontId="1" fillId="7" borderId="1" xfId="1" applyNumberFormat="1" applyFont="1" applyFill="1" applyBorder="1" applyAlignment="1">
      <alignment horizontal="center" vertical="center"/>
    </xf>
    <xf numFmtId="182" fontId="1" fillId="0" borderId="1" xfId="1" applyNumberFormat="1" applyFont="1" applyBorder="1" applyAlignment="1">
      <alignment horizontal="center" vertical="center"/>
    </xf>
    <xf numFmtId="183" fontId="1" fillId="0" borderId="0" xfId="1" applyNumberFormat="1" applyFont="1" applyAlignment="1">
      <alignment vertical="center"/>
    </xf>
    <xf numFmtId="2" fontId="1" fillId="0" borderId="0" xfId="1" applyNumberFormat="1" applyFont="1" applyAlignment="1">
      <alignment vertical="center"/>
    </xf>
    <xf numFmtId="182" fontId="1" fillId="0" borderId="1" xfId="1" quotePrefix="1" applyNumberFormat="1" applyFont="1" applyBorder="1" applyAlignment="1">
      <alignment horizontal="center" vertical="center"/>
    </xf>
    <xf numFmtId="1" fontId="33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82" fontId="33" fillId="0" borderId="1" xfId="1" applyNumberFormat="1" applyFont="1" applyBorder="1" applyAlignment="1">
      <alignment horizontal="center" vertical="center"/>
    </xf>
    <xf numFmtId="183" fontId="1" fillId="0" borderId="1" xfId="1" applyNumberFormat="1" applyFont="1" applyBorder="1" applyAlignment="1">
      <alignment horizontal="center" vertical="center"/>
    </xf>
    <xf numFmtId="14" fontId="1" fillId="0" borderId="0" xfId="1" applyNumberFormat="1" applyFont="1" applyAlignment="1">
      <alignment vertical="center"/>
    </xf>
    <xf numFmtId="2" fontId="33" fillId="4" borderId="1" xfId="1" applyNumberFormat="1" applyFont="1" applyFill="1" applyBorder="1" applyAlignment="1">
      <alignment horizontal="center" vertical="center"/>
    </xf>
    <xf numFmtId="2" fontId="33" fillId="0" borderId="0" xfId="1" applyNumberFormat="1" applyFont="1" applyAlignment="1">
      <alignment vertical="center"/>
    </xf>
    <xf numFmtId="0" fontId="35" fillId="0" borderId="0" xfId="1" applyFont="1"/>
    <xf numFmtId="0" fontId="1" fillId="0" borderId="0" xfId="1" quotePrefix="1" applyFont="1"/>
    <xf numFmtId="0" fontId="1" fillId="6" borderId="0" xfId="1" quotePrefix="1" applyFont="1" applyFill="1"/>
    <xf numFmtId="0" fontId="1" fillId="6" borderId="0" xfId="1" applyFont="1" applyFill="1"/>
    <xf numFmtId="0" fontId="1" fillId="0" borderId="0" xfId="63" applyFont="1"/>
    <xf numFmtId="0" fontId="1" fillId="0" borderId="1" xfId="63" applyFont="1" applyBorder="1" applyAlignment="1">
      <alignment wrapText="1"/>
    </xf>
    <xf numFmtId="0" fontId="33" fillId="0" borderId="1" xfId="63" applyFont="1" applyBorder="1" applyAlignment="1">
      <alignment horizontal="center" vertical="center"/>
    </xf>
    <xf numFmtId="1" fontId="1" fillId="0" borderId="1" xfId="63" applyNumberFormat="1" applyFont="1" applyBorder="1" applyAlignment="1">
      <alignment horizontal="left" vertical="center"/>
    </xf>
    <xf numFmtId="1" fontId="1" fillId="0" borderId="1" xfId="63" applyNumberFormat="1" applyFont="1" applyBorder="1" applyAlignment="1">
      <alignment horizontal="center" vertical="center"/>
    </xf>
    <xf numFmtId="1" fontId="33" fillId="0" borderId="1" xfId="63" applyNumberFormat="1" applyFont="1" applyBorder="1" applyAlignment="1">
      <alignment horizontal="center" vertical="center"/>
    </xf>
    <xf numFmtId="183" fontId="1" fillId="0" borderId="1" xfId="63" applyNumberFormat="1" applyFont="1" applyBorder="1" applyAlignment="1">
      <alignment horizontal="center" vertical="center"/>
    </xf>
    <xf numFmtId="182" fontId="1" fillId="0" borderId="1" xfId="63" applyNumberFormat="1" applyFont="1" applyBorder="1" applyAlignment="1">
      <alignment horizontal="center" vertical="center"/>
    </xf>
    <xf numFmtId="182" fontId="33" fillId="0" borderId="1" xfId="63" applyNumberFormat="1" applyFont="1" applyBorder="1" applyAlignment="1">
      <alignment horizontal="center" vertical="center"/>
    </xf>
    <xf numFmtId="2" fontId="1" fillId="0" borderId="0" xfId="63" applyNumberFormat="1" applyFont="1" applyAlignment="1">
      <alignment vertical="center"/>
    </xf>
    <xf numFmtId="182" fontId="1" fillId="0" borderId="1" xfId="63" quotePrefix="1" applyNumberFormat="1" applyFont="1" applyBorder="1" applyAlignment="1">
      <alignment horizontal="center" vertical="center"/>
    </xf>
    <xf numFmtId="1" fontId="1" fillId="0" borderId="1" xfId="63" quotePrefix="1" applyNumberFormat="1" applyFont="1" applyBorder="1" applyAlignment="1">
      <alignment horizontal="center" vertical="center"/>
    </xf>
    <xf numFmtId="2" fontId="1" fillId="0" borderId="1" xfId="63" applyNumberFormat="1" applyFont="1" applyBorder="1" applyAlignment="1">
      <alignment horizontal="center" vertical="center"/>
    </xf>
    <xf numFmtId="2" fontId="33" fillId="0" borderId="1" xfId="63" applyNumberFormat="1" applyFont="1" applyBorder="1" applyAlignment="1">
      <alignment horizontal="center" vertical="center"/>
    </xf>
    <xf numFmtId="2" fontId="33" fillId="0" borderId="0" xfId="63" applyNumberFormat="1" applyFont="1" applyAlignment="1">
      <alignment vertical="center"/>
    </xf>
    <xf numFmtId="0" fontId="33" fillId="0" borderId="0" xfId="175" applyFont="1"/>
    <xf numFmtId="0" fontId="2" fillId="0" borderId="0" xfId="175" applyFont="1"/>
    <xf numFmtId="0" fontId="1" fillId="0" borderId="0" xfId="175" applyFont="1"/>
    <xf numFmtId="0" fontId="1" fillId="0" borderId="1" xfId="175" applyFont="1" applyBorder="1" applyAlignment="1">
      <alignment wrapText="1"/>
    </xf>
    <xf numFmtId="0" fontId="33" fillId="0" borderId="1" xfId="175" applyFont="1" applyBorder="1" applyAlignment="1">
      <alignment horizontal="center" vertical="center"/>
    </xf>
    <xf numFmtId="1" fontId="1" fillId="8" borderId="1" xfId="175" applyNumberFormat="1" applyFont="1" applyFill="1" applyBorder="1" applyAlignment="1">
      <alignment horizontal="left" vertical="center"/>
    </xf>
    <xf numFmtId="1" fontId="1" fillId="0" borderId="1" xfId="175" applyNumberFormat="1" applyFont="1" applyBorder="1" applyAlignment="1">
      <alignment horizontal="center" vertical="center"/>
    </xf>
    <xf numFmtId="1" fontId="33" fillId="0" borderId="1" xfId="175" applyNumberFormat="1" applyFont="1" applyBorder="1" applyAlignment="1">
      <alignment horizontal="center" vertical="center"/>
    </xf>
    <xf numFmtId="2" fontId="1" fillId="7" borderId="1" xfId="175" applyNumberFormat="1" applyFont="1" applyFill="1" applyBorder="1" applyAlignment="1">
      <alignment horizontal="center" vertical="center"/>
    </xf>
    <xf numFmtId="182" fontId="1" fillId="0" borderId="1" xfId="175" applyNumberFormat="1" applyFont="1" applyBorder="1" applyAlignment="1">
      <alignment horizontal="center" vertical="center"/>
    </xf>
    <xf numFmtId="182" fontId="33" fillId="0" borderId="1" xfId="175" applyNumberFormat="1" applyFont="1" applyBorder="1" applyAlignment="1">
      <alignment horizontal="center" vertical="center"/>
    </xf>
    <xf numFmtId="2" fontId="1" fillId="9" borderId="1" xfId="175" applyNumberFormat="1" applyFont="1" applyFill="1" applyBorder="1" applyAlignment="1">
      <alignment horizontal="center" vertical="center"/>
    </xf>
    <xf numFmtId="2" fontId="1" fillId="0" borderId="0" xfId="175" applyNumberFormat="1" applyFont="1" applyAlignment="1">
      <alignment vertical="center"/>
    </xf>
    <xf numFmtId="182" fontId="1" fillId="0" borderId="1" xfId="175" quotePrefix="1" applyNumberFormat="1" applyFont="1" applyBorder="1" applyAlignment="1">
      <alignment horizontal="center" vertical="center"/>
    </xf>
    <xf numFmtId="1" fontId="1" fillId="0" borderId="1" xfId="175" applyNumberFormat="1" applyFont="1" applyBorder="1" applyAlignment="1">
      <alignment horizontal="left" vertical="center"/>
    </xf>
    <xf numFmtId="2" fontId="1" fillId="0" borderId="1" xfId="175" applyNumberFormat="1" applyFont="1" applyFill="1" applyBorder="1" applyAlignment="1">
      <alignment horizontal="center" vertical="center"/>
    </xf>
    <xf numFmtId="2" fontId="1" fillId="0" borderId="1" xfId="175" applyNumberFormat="1" applyFont="1" applyBorder="1" applyAlignment="1">
      <alignment horizontal="center" vertical="center"/>
    </xf>
    <xf numFmtId="184" fontId="1" fillId="0" borderId="0" xfId="175" applyNumberFormat="1" applyFont="1" applyAlignment="1">
      <alignment vertical="center"/>
    </xf>
    <xf numFmtId="2" fontId="33" fillId="4" borderId="1" xfId="175" applyNumberFormat="1" applyFont="1" applyFill="1" applyBorder="1" applyAlignment="1">
      <alignment horizontal="center" vertical="center"/>
    </xf>
    <xf numFmtId="2" fontId="33" fillId="0" borderId="0" xfId="175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17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39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7" xfId="0" applyFont="1" applyBorder="1" applyAlignment="1">
      <alignment vertical="center" shrinkToFit="1"/>
    </xf>
    <xf numFmtId="0" fontId="39" fillId="0" borderId="18" xfId="0" applyFont="1" applyBorder="1" applyAlignment="1">
      <alignment vertical="center" shrinkToFit="1"/>
    </xf>
    <xf numFmtId="0" fontId="39" fillId="0" borderId="24" xfId="0" applyFont="1" applyBorder="1" applyAlignment="1">
      <alignment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2" fillId="0" borderId="9" xfId="0" applyFont="1" applyBorder="1" applyAlignment="1">
      <alignment vertical="center" shrinkToFit="1"/>
    </xf>
    <xf numFmtId="0" fontId="32" fillId="0" borderId="10" xfId="0" applyFont="1" applyBorder="1" applyAlignment="1">
      <alignment vertical="center" shrinkToFit="1"/>
    </xf>
    <xf numFmtId="0" fontId="32" fillId="0" borderId="0" xfId="0" applyFont="1" applyBorder="1" applyAlignment="1">
      <alignment vertical="center"/>
    </xf>
    <xf numFmtId="0" fontId="39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vertical="center"/>
    </xf>
    <xf numFmtId="0" fontId="32" fillId="0" borderId="35" xfId="0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8" fillId="0" borderId="0" xfId="60"/>
    <xf numFmtId="0" fontId="46" fillId="0" borderId="0" xfId="60" applyFont="1" applyAlignment="1">
      <alignment horizontal="left"/>
    </xf>
    <xf numFmtId="0" fontId="46" fillId="0" borderId="0" xfId="60" applyFont="1"/>
    <xf numFmtId="0" fontId="8" fillId="0" borderId="0" xfId="60" applyFont="1" applyFill="1"/>
    <xf numFmtId="0" fontId="8" fillId="4" borderId="0" xfId="60" applyFill="1" applyBorder="1" applyAlignment="1">
      <alignment horizontal="center"/>
    </xf>
    <xf numFmtId="0" fontId="8" fillId="0" borderId="0" xfId="60" applyBorder="1"/>
    <xf numFmtId="0" fontId="8" fillId="0" borderId="0" xfId="60" applyFont="1" applyFill="1" applyBorder="1"/>
    <xf numFmtId="0" fontId="47" fillId="0" borderId="1" xfId="60" applyFont="1" applyBorder="1" applyAlignment="1">
      <alignment horizontal="center" vertical="center"/>
    </xf>
    <xf numFmtId="0" fontId="48" fillId="11" borderId="1" xfId="60" applyFont="1" applyFill="1" applyBorder="1" applyAlignment="1">
      <alignment horizontal="center" vertical="center" wrapText="1"/>
    </xf>
    <xf numFmtId="0" fontId="47" fillId="12" borderId="1" xfId="60" applyFont="1" applyFill="1" applyBorder="1" applyAlignment="1">
      <alignment horizontal="center" vertical="center" wrapText="1"/>
    </xf>
    <xf numFmtId="0" fontId="8" fillId="0" borderId="1" xfId="60" applyBorder="1" applyAlignment="1">
      <alignment horizontal="center"/>
    </xf>
    <xf numFmtId="0" fontId="8" fillId="0" borderId="1" xfId="60" applyBorder="1"/>
    <xf numFmtId="0" fontId="8" fillId="13" borderId="1" xfId="60" applyFont="1" applyFill="1" applyBorder="1"/>
    <xf numFmtId="0" fontId="46" fillId="13" borderId="1" xfId="60" applyFont="1" applyFill="1" applyBorder="1"/>
    <xf numFmtId="0" fontId="8" fillId="14" borderId="1" xfId="60" applyFill="1" applyBorder="1" applyAlignment="1">
      <alignment horizontal="center"/>
    </xf>
    <xf numFmtId="0" fontId="8" fillId="14" borderId="1" xfId="60" applyFill="1" applyBorder="1"/>
    <xf numFmtId="0" fontId="46" fillId="14" borderId="1" xfId="60" applyFont="1" applyFill="1" applyBorder="1"/>
    <xf numFmtId="0" fontId="8" fillId="0" borderId="0" xfId="60" applyAlignment="1">
      <alignment horizontal="center"/>
    </xf>
    <xf numFmtId="0" fontId="8" fillId="4" borderId="0" xfId="60" applyFill="1" applyAlignment="1">
      <alignment horizontal="center"/>
    </xf>
    <xf numFmtId="0" fontId="8" fillId="0" borderId="1" xfId="60" applyFill="1" applyBorder="1"/>
    <xf numFmtId="0" fontId="8" fillId="4" borderId="1" xfId="60" applyFill="1" applyBorder="1"/>
    <xf numFmtId="0" fontId="50" fillId="0" borderId="1" xfId="60" applyFont="1" applyBorder="1"/>
    <xf numFmtId="0" fontId="50" fillId="14" borderId="1" xfId="60" applyFont="1" applyFill="1" applyBorder="1"/>
    <xf numFmtId="0" fontId="8" fillId="14" borderId="1" xfId="60" applyFont="1" applyFill="1" applyBorder="1"/>
    <xf numFmtId="0" fontId="39" fillId="0" borderId="49" xfId="0" applyFont="1" applyBorder="1" applyAlignment="1">
      <alignment vertical="center" shrinkToFit="1"/>
    </xf>
    <xf numFmtId="0" fontId="39" fillId="0" borderId="50" xfId="0" applyFont="1" applyBorder="1" applyAlignment="1">
      <alignment vertical="center" shrinkToFit="1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9" fillId="0" borderId="56" xfId="0" applyFont="1" applyBorder="1" applyAlignment="1">
      <alignment vertical="center" shrinkToFit="1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2" fillId="0" borderId="85" xfId="0" applyFont="1" applyBorder="1" applyAlignment="1">
      <alignment vertical="center"/>
    </xf>
    <xf numFmtId="0" fontId="32" fillId="0" borderId="86" xfId="0" applyFont="1" applyBorder="1" applyAlignment="1">
      <alignment vertical="center"/>
    </xf>
    <xf numFmtId="0" fontId="32" fillId="0" borderId="87" xfId="0" applyFont="1" applyBorder="1" applyAlignment="1">
      <alignment vertical="center"/>
    </xf>
    <xf numFmtId="0" fontId="32" fillId="0" borderId="88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2" fillId="0" borderId="91" xfId="0" applyFont="1" applyBorder="1" applyAlignment="1">
      <alignment vertical="center"/>
    </xf>
    <xf numFmtId="0" fontId="38" fillId="0" borderId="13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32" fillId="0" borderId="11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0" fontId="32" fillId="0" borderId="14" xfId="0" applyFont="1" applyBorder="1" applyAlignment="1" applyProtection="1">
      <alignment vertical="center"/>
      <protection locked="0"/>
    </xf>
    <xf numFmtId="0" fontId="32" fillId="0" borderId="57" xfId="0" applyFont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0" borderId="15" xfId="0" applyFont="1" applyBorder="1" applyAlignment="1" applyProtection="1">
      <alignment vertical="center"/>
      <protection locked="0"/>
    </xf>
    <xf numFmtId="0" fontId="32" fillId="0" borderId="26" xfId="0" applyFont="1" applyBorder="1" applyAlignment="1" applyProtection="1">
      <alignment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0" fontId="32" fillId="0" borderId="58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66" xfId="0" applyFont="1" applyBorder="1" applyAlignment="1" applyProtection="1">
      <alignment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32" fillId="0" borderId="67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 shrinkToFit="1"/>
      <protection locked="0"/>
    </xf>
    <xf numFmtId="0" fontId="3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2" fillId="0" borderId="92" xfId="0" applyFont="1" applyBorder="1" applyAlignment="1" applyProtection="1">
      <alignment vertical="top" wrapText="1"/>
      <protection locked="0"/>
    </xf>
    <xf numFmtId="0" fontId="39" fillId="0" borderId="94" xfId="0" applyFont="1" applyBorder="1" applyAlignment="1">
      <alignment vertical="center"/>
    </xf>
    <xf numFmtId="0" fontId="32" fillId="0" borderId="94" xfId="0" applyFont="1" applyBorder="1" applyAlignment="1">
      <alignment vertical="center"/>
    </xf>
    <xf numFmtId="0" fontId="32" fillId="0" borderId="95" xfId="0" applyFont="1" applyBorder="1" applyAlignment="1">
      <alignment vertical="center"/>
    </xf>
    <xf numFmtId="0" fontId="32" fillId="0" borderId="96" xfId="0" quotePrefix="1" applyFont="1" applyBorder="1" applyAlignment="1">
      <alignment vertical="center"/>
    </xf>
    <xf numFmtId="0" fontId="32" fillId="10" borderId="0" xfId="0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97" xfId="0" applyFont="1" applyBorder="1" applyAlignment="1">
      <alignment vertical="center"/>
    </xf>
    <xf numFmtId="0" fontId="32" fillId="0" borderId="96" xfId="0" applyFont="1" applyBorder="1" applyAlignment="1">
      <alignment vertical="center"/>
    </xf>
    <xf numFmtId="0" fontId="55" fillId="0" borderId="96" xfId="62" quotePrefix="1" applyFont="1" applyBorder="1" applyAlignment="1">
      <alignment vertical="center"/>
    </xf>
    <xf numFmtId="0" fontId="32" fillId="0" borderId="98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99" xfId="0" applyFont="1" applyBorder="1" applyAlignment="1">
      <alignment vertical="center"/>
    </xf>
    <xf numFmtId="0" fontId="58" fillId="0" borderId="93" xfId="0" applyFont="1" applyBorder="1" applyAlignment="1">
      <alignment vertical="center"/>
    </xf>
    <xf numFmtId="0" fontId="8" fillId="0" borderId="8" xfId="60" applyBorder="1"/>
    <xf numFmtId="0" fontId="8" fillId="0" borderId="7" xfId="60" applyBorder="1"/>
    <xf numFmtId="0" fontId="8" fillId="0" borderId="36" xfId="60" applyBorder="1"/>
    <xf numFmtId="0" fontId="59" fillId="0" borderId="100" xfId="0" applyFont="1" applyBorder="1" applyAlignment="1">
      <alignment horizontal="left" vertical="center" wrapText="1"/>
    </xf>
    <xf numFmtId="0" fontId="59" fillId="0" borderId="101" xfId="0" applyFont="1" applyBorder="1" applyAlignment="1">
      <alignment horizontal="left" vertical="center" wrapText="1"/>
    </xf>
    <xf numFmtId="0" fontId="34" fillId="0" borderId="0" xfId="196" applyFont="1" applyAlignment="1">
      <alignment vertical="center"/>
    </xf>
    <xf numFmtId="0" fontId="33" fillId="16" borderId="0" xfId="196" applyFont="1" applyFill="1" applyAlignment="1">
      <alignment vertical="center"/>
    </xf>
    <xf numFmtId="0" fontId="61" fillId="0" borderId="0" xfId="196" applyAlignment="1">
      <alignment vertical="center"/>
    </xf>
    <xf numFmtId="0" fontId="51" fillId="0" borderId="0" xfId="61" applyFont="1" applyAlignment="1">
      <alignment vertical="center"/>
    </xf>
    <xf numFmtId="0" fontId="17" fillId="0" borderId="0" xfId="61" applyFont="1" applyAlignment="1">
      <alignment vertical="center"/>
    </xf>
    <xf numFmtId="0" fontId="61" fillId="0" borderId="0" xfId="196" applyFont="1"/>
    <xf numFmtId="0" fontId="33" fillId="0" borderId="0" xfId="196" applyFont="1" applyFill="1"/>
    <xf numFmtId="0" fontId="61" fillId="0" borderId="0" xfId="196"/>
    <xf numFmtId="0" fontId="61" fillId="0" borderId="0" xfId="197"/>
    <xf numFmtId="0" fontId="61" fillId="0" borderId="0" xfId="196" applyAlignment="1">
      <alignment horizontal="center"/>
    </xf>
    <xf numFmtId="0" fontId="33" fillId="0" borderId="0" xfId="196" applyFont="1"/>
    <xf numFmtId="0" fontId="2" fillId="0" borderId="0" xfId="196" applyFont="1"/>
    <xf numFmtId="0" fontId="33" fillId="0" borderId="0" xfId="196" applyFont="1" applyBorder="1" applyAlignment="1">
      <alignment wrapText="1"/>
    </xf>
    <xf numFmtId="0" fontId="1" fillId="0" borderId="0" xfId="196" applyFont="1" applyBorder="1" applyAlignment="1">
      <alignment vertical="top" wrapText="1"/>
    </xf>
    <xf numFmtId="0" fontId="1" fillId="16" borderId="1" xfId="196" applyFont="1" applyFill="1" applyBorder="1" applyAlignment="1">
      <alignment horizontal="center" vertical="center" wrapText="1"/>
    </xf>
    <xf numFmtId="0" fontId="61" fillId="16" borderId="8" xfId="196" applyFill="1" applyBorder="1" applyAlignment="1">
      <alignment horizontal="center"/>
    </xf>
    <xf numFmtId="0" fontId="1" fillId="16" borderId="7" xfId="196" applyFont="1" applyFill="1" applyBorder="1" applyAlignment="1">
      <alignment wrapText="1"/>
    </xf>
    <xf numFmtId="0" fontId="4" fillId="0" borderId="1" xfId="196" applyFont="1" applyBorder="1" applyAlignment="1">
      <alignment horizontal="center" vertical="top" wrapText="1"/>
    </xf>
    <xf numFmtId="0" fontId="1" fillId="16" borderId="1" xfId="196" applyFont="1" applyFill="1" applyBorder="1" applyAlignment="1">
      <alignment horizontal="left" wrapText="1"/>
    </xf>
    <xf numFmtId="0" fontId="33" fillId="16" borderId="1" xfId="196" applyFont="1" applyFill="1" applyBorder="1" applyAlignment="1">
      <alignment horizontal="center" wrapText="1"/>
    </xf>
    <xf numFmtId="0" fontId="61" fillId="16" borderId="8" xfId="196" applyFill="1" applyBorder="1" applyAlignment="1">
      <alignment horizontal="center" vertical="center"/>
    </xf>
    <xf numFmtId="0" fontId="1" fillId="16" borderId="7" xfId="196" applyFont="1" applyFill="1" applyBorder="1" applyAlignment="1">
      <alignment horizontal="left" vertical="center" wrapText="1"/>
    </xf>
    <xf numFmtId="0" fontId="33" fillId="16" borderId="1" xfId="196" applyFont="1" applyFill="1" applyBorder="1" applyAlignment="1">
      <alignment horizontal="center" vertical="top" wrapText="1"/>
    </xf>
    <xf numFmtId="0" fontId="61" fillId="0" borderId="0" xfId="196" applyFill="1" applyAlignment="1">
      <alignment horizontal="center"/>
    </xf>
    <xf numFmtId="0" fontId="33" fillId="0" borderId="0" xfId="196" applyFont="1" applyFill="1" applyBorder="1" applyAlignment="1">
      <alignment horizontal="left"/>
    </xf>
    <xf numFmtId="0" fontId="61" fillId="16" borderId="1" xfId="196" applyFill="1" applyBorder="1" applyAlignment="1">
      <alignment horizontal="center" vertical="center" wrapText="1"/>
    </xf>
    <xf numFmtId="0" fontId="63" fillId="16" borderId="1" xfId="196" applyFont="1" applyFill="1" applyBorder="1" applyAlignment="1">
      <alignment horizontal="center" vertical="center" wrapText="1"/>
    </xf>
    <xf numFmtId="0" fontId="61" fillId="16" borderId="1" xfId="196" applyFill="1" applyBorder="1" applyAlignment="1">
      <alignment horizontal="center" vertical="center"/>
    </xf>
    <xf numFmtId="0" fontId="64" fillId="16" borderId="8" xfId="196" applyFont="1" applyFill="1" applyBorder="1" applyAlignment="1">
      <alignment horizontal="center" vertical="center"/>
    </xf>
    <xf numFmtId="0" fontId="4" fillId="16" borderId="7" xfId="196" applyFont="1" applyFill="1" applyBorder="1" applyAlignment="1">
      <alignment horizontal="left" vertical="center"/>
    </xf>
    <xf numFmtId="0" fontId="65" fillId="0" borderId="1" xfId="196" applyFont="1" applyBorder="1" applyAlignment="1">
      <alignment horizontal="center" vertical="center"/>
    </xf>
    <xf numFmtId="0" fontId="65" fillId="0" borderId="1" xfId="196" applyFont="1" applyBorder="1" applyAlignment="1">
      <alignment horizontal="center" vertical="center" wrapText="1"/>
    </xf>
    <xf numFmtId="0" fontId="4" fillId="16" borderId="7" xfId="196" applyFont="1" applyFill="1" applyBorder="1" applyAlignment="1">
      <alignment horizontal="left" vertical="center" wrapText="1"/>
    </xf>
    <xf numFmtId="0" fontId="61" fillId="0" borderId="0" xfId="196" applyFill="1" applyBorder="1" applyAlignment="1">
      <alignment horizontal="center" vertical="center"/>
    </xf>
    <xf numFmtId="0" fontId="4" fillId="0" borderId="0" xfId="196" applyFont="1" applyBorder="1" applyAlignment="1">
      <alignment horizontal="left" vertical="center"/>
    </xf>
    <xf numFmtId="0" fontId="61" fillId="0" borderId="0" xfId="196" applyBorder="1" applyAlignment="1">
      <alignment horizontal="left" vertical="center"/>
    </xf>
    <xf numFmtId="0" fontId="61" fillId="0" borderId="0" xfId="196" applyBorder="1" applyAlignment="1">
      <alignment vertical="center"/>
    </xf>
    <xf numFmtId="0" fontId="61" fillId="0" borderId="0" xfId="196" applyBorder="1" applyAlignment="1">
      <alignment horizontal="center" vertical="center"/>
    </xf>
    <xf numFmtId="0" fontId="33" fillId="0" borderId="0" xfId="196" applyFont="1" applyBorder="1"/>
    <xf numFmtId="0" fontId="61" fillId="0" borderId="0" xfId="196" applyBorder="1"/>
    <xf numFmtId="0" fontId="1" fillId="0" borderId="0" xfId="196" applyFont="1"/>
    <xf numFmtId="0" fontId="14" fillId="0" borderId="1" xfId="196" applyFont="1" applyBorder="1" applyAlignment="1">
      <alignment horizontal="center" vertical="center" wrapText="1"/>
    </xf>
    <xf numFmtId="0" fontId="64" fillId="16" borderId="1" xfId="196" applyFont="1" applyFill="1" applyBorder="1" applyAlignment="1">
      <alignment horizontal="center" vertical="center"/>
    </xf>
    <xf numFmtId="0" fontId="1" fillId="16" borderId="1" xfId="196" applyFont="1" applyFill="1" applyBorder="1" applyAlignment="1">
      <alignment vertical="top" wrapText="1"/>
    </xf>
    <xf numFmtId="0" fontId="1" fillId="0" borderId="1" xfId="196" applyFont="1" applyBorder="1" applyAlignment="1">
      <alignment horizontal="center" vertical="center" wrapText="1"/>
    </xf>
    <xf numFmtId="0" fontId="1" fillId="3" borderId="1" xfId="196" applyFont="1" applyFill="1" applyBorder="1" applyAlignment="1">
      <alignment horizontal="center" vertical="center" wrapText="1"/>
    </xf>
    <xf numFmtId="0" fontId="1" fillId="0" borderId="1" xfId="196" applyFont="1" applyFill="1" applyBorder="1" applyAlignment="1">
      <alignment horizontal="center" vertical="center" wrapText="1"/>
    </xf>
    <xf numFmtId="0" fontId="66" fillId="15" borderId="0" xfId="196" applyFont="1" applyFill="1" applyBorder="1" applyAlignment="1">
      <alignment vertical="center"/>
    </xf>
    <xf numFmtId="0" fontId="67" fillId="15" borderId="0" xfId="196" applyFont="1" applyFill="1" applyBorder="1" applyAlignment="1">
      <alignment vertical="center"/>
    </xf>
    <xf numFmtId="0" fontId="66" fillId="16" borderId="1" xfId="196" applyFont="1" applyFill="1" applyBorder="1" applyAlignment="1">
      <alignment horizontal="center" vertical="center" wrapText="1"/>
    </xf>
    <xf numFmtId="0" fontId="33" fillId="14" borderId="7" xfId="196" applyFont="1" applyFill="1" applyBorder="1" applyAlignment="1">
      <alignment vertical="top" wrapText="1"/>
    </xf>
    <xf numFmtId="0" fontId="61" fillId="3" borderId="1" xfId="196" applyFill="1" applyBorder="1" applyAlignment="1"/>
    <xf numFmtId="0" fontId="61" fillId="9" borderId="1" xfId="196" applyFill="1" applyBorder="1" applyAlignment="1"/>
    <xf numFmtId="0" fontId="1" fillId="16" borderId="1" xfId="196" applyFont="1" applyFill="1" applyBorder="1" applyAlignment="1">
      <alignment horizontal="left" vertical="center" wrapText="1"/>
    </xf>
    <xf numFmtId="0" fontId="61" fillId="0" borderId="0" xfId="196" applyAlignment="1">
      <alignment horizontal="center" vertical="center"/>
    </xf>
    <xf numFmtId="0" fontId="61" fillId="3" borderId="1" xfId="196" applyFill="1" applyBorder="1" applyAlignment="1">
      <alignment vertical="center" wrapText="1"/>
    </xf>
    <xf numFmtId="0" fontId="33" fillId="16" borderId="1" xfId="196" applyFont="1" applyFill="1" applyBorder="1" applyAlignment="1">
      <alignment vertical="top" wrapText="1"/>
    </xf>
    <xf numFmtId="0" fontId="61" fillId="16" borderId="6" xfId="196" applyFill="1" applyBorder="1" applyAlignment="1">
      <alignment horizontal="center" vertical="center"/>
    </xf>
    <xf numFmtId="0" fontId="37" fillId="0" borderId="0" xfId="196" applyFont="1" applyBorder="1" applyAlignment="1">
      <alignment vertical="top"/>
    </xf>
    <xf numFmtId="0" fontId="37" fillId="0" borderId="0" xfId="196" applyFont="1"/>
    <xf numFmtId="0" fontId="61" fillId="16" borderId="5" xfId="196" applyFill="1" applyBorder="1" applyAlignment="1">
      <alignment horizontal="center" vertical="center"/>
    </xf>
    <xf numFmtId="0" fontId="61" fillId="16" borderId="1" xfId="196" applyFont="1" applyFill="1" applyBorder="1" applyAlignment="1">
      <alignment horizontal="center" vertical="center" wrapText="1"/>
    </xf>
    <xf numFmtId="0" fontId="14" fillId="0" borderId="1" xfId="196" applyFont="1" applyBorder="1" applyAlignment="1">
      <alignment horizontal="center" vertical="top" wrapText="1"/>
    </xf>
    <xf numFmtId="0" fontId="1" fillId="16" borderId="1" xfId="196" applyFont="1" applyFill="1" applyBorder="1" applyAlignment="1">
      <alignment vertical="center" wrapText="1"/>
    </xf>
    <xf numFmtId="0" fontId="4" fillId="16" borderId="1" xfId="196" applyFont="1" applyFill="1" applyBorder="1" applyAlignment="1">
      <alignment vertical="center" wrapText="1"/>
    </xf>
    <xf numFmtId="0" fontId="33" fillId="16" borderId="1" xfId="196" applyFont="1" applyFill="1" applyBorder="1" applyAlignment="1">
      <alignment vertical="center"/>
    </xf>
    <xf numFmtId="0" fontId="33" fillId="0" borderId="0" xfId="196" applyFont="1" applyAlignment="1">
      <alignment vertical="center"/>
    </xf>
    <xf numFmtId="0" fontId="65" fillId="16" borderId="113" xfId="196" applyFont="1" applyFill="1" applyBorder="1" applyAlignment="1">
      <alignment horizontal="center" vertical="center"/>
    </xf>
    <xf numFmtId="0" fontId="65" fillId="16" borderId="114" xfId="196" applyFont="1" applyFill="1" applyBorder="1" applyAlignment="1">
      <alignment horizontal="center" vertical="center"/>
    </xf>
    <xf numFmtId="0" fontId="33" fillId="0" borderId="1" xfId="196" applyFont="1" applyBorder="1" applyAlignment="1">
      <alignment horizontal="center" vertical="center" wrapText="1"/>
    </xf>
    <xf numFmtId="0" fontId="33" fillId="0" borderId="116" xfId="196" applyFont="1" applyBorder="1" applyAlignment="1">
      <alignment horizontal="center" vertical="center" wrapText="1"/>
    </xf>
    <xf numFmtId="0" fontId="33" fillId="0" borderId="118" xfId="196" applyFont="1" applyBorder="1" applyAlignment="1">
      <alignment horizontal="center" vertical="center" wrapText="1"/>
    </xf>
    <xf numFmtId="0" fontId="33" fillId="0" borderId="119" xfId="196" applyFont="1" applyBorder="1" applyAlignment="1">
      <alignment horizontal="center" vertical="center" wrapText="1"/>
    </xf>
    <xf numFmtId="0" fontId="1" fillId="0" borderId="0" xfId="197" applyFont="1" applyAlignment="1">
      <alignment horizontal="left" indent="15"/>
    </xf>
    <xf numFmtId="0" fontId="1" fillId="0" borderId="0" xfId="197" applyFont="1" applyAlignment="1"/>
    <xf numFmtId="0" fontId="1" fillId="0" borderId="0" xfId="197" applyFont="1" applyAlignment="1">
      <alignment horizontal="left" indent="8"/>
    </xf>
    <xf numFmtId="0" fontId="68" fillId="0" borderId="112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0" fillId="0" borderId="2" xfId="0" applyFont="1" applyFill="1" applyBorder="1" applyAlignment="1">
      <alignment vertical="center"/>
    </xf>
    <xf numFmtId="0" fontId="70" fillId="0" borderId="125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5" fillId="18" borderId="1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center" vertical="center"/>
    </xf>
    <xf numFmtId="0" fontId="28" fillId="17" borderId="113" xfId="0" applyFont="1" applyFill="1" applyBorder="1" applyAlignment="1" applyProtection="1">
      <alignment horizontal="center" vertical="center"/>
      <protection locked="0"/>
    </xf>
    <xf numFmtId="0" fontId="28" fillId="17" borderId="113" xfId="0" applyFont="1" applyFill="1" applyBorder="1" applyAlignment="1" applyProtection="1">
      <alignment horizontal="center" vertical="center" shrinkToFit="1"/>
      <protection locked="0"/>
    </xf>
    <xf numFmtId="0" fontId="75" fillId="0" borderId="0" xfId="0" applyFont="1" applyFill="1" applyBorder="1" applyAlignment="1">
      <alignment vertical="center"/>
    </xf>
    <xf numFmtId="0" fontId="28" fillId="17" borderId="1" xfId="0" applyFont="1" applyFill="1" applyBorder="1" applyAlignment="1" applyProtection="1">
      <alignment horizontal="center" vertical="center"/>
      <protection locked="0"/>
    </xf>
    <xf numFmtId="0" fontId="28" fillId="17" borderId="1" xfId="0" applyFont="1" applyFill="1" applyBorder="1" applyAlignment="1" applyProtection="1">
      <alignment horizontal="center" vertical="center" shrinkToFit="1"/>
      <protection locked="0"/>
    </xf>
    <xf numFmtId="0" fontId="75" fillId="0" borderId="1" xfId="0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center" vertical="center" wrapText="1"/>
    </xf>
    <xf numFmtId="0" fontId="75" fillId="19" borderId="7" xfId="0" applyFont="1" applyFill="1" applyBorder="1" applyAlignment="1">
      <alignment horizontal="center" vertical="center"/>
    </xf>
    <xf numFmtId="0" fontId="75" fillId="19" borderId="1" xfId="0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 wrapText="1"/>
    </xf>
    <xf numFmtId="0" fontId="75" fillId="0" borderId="116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8" fillId="17" borderId="118" xfId="0" applyFont="1" applyFill="1" applyBorder="1" applyAlignment="1" applyProtection="1">
      <alignment horizontal="center" vertical="center"/>
      <protection locked="0"/>
    </xf>
    <xf numFmtId="0" fontId="82" fillId="19" borderId="119" xfId="0" applyFont="1" applyFill="1" applyBorder="1" applyAlignment="1">
      <alignment horizontal="center" vertical="center"/>
    </xf>
    <xf numFmtId="0" fontId="76" fillId="20" borderId="118" xfId="0" applyFont="1" applyFill="1" applyBorder="1" applyAlignment="1">
      <alignment horizontal="center" vertical="center" wrapText="1"/>
    </xf>
    <xf numFmtId="0" fontId="78" fillId="17" borderId="118" xfId="0" applyFont="1" applyFill="1" applyBorder="1" applyAlignment="1" applyProtection="1">
      <alignment horizontal="center" vertical="center" shrinkToFit="1"/>
      <protection locked="0"/>
    </xf>
    <xf numFmtId="0" fontId="82" fillId="17" borderId="137" xfId="0" applyFont="1" applyFill="1" applyBorder="1" applyAlignment="1" applyProtection="1">
      <alignment horizontal="center" vertical="center"/>
      <protection locked="0"/>
    </xf>
    <xf numFmtId="0" fontId="82" fillId="17" borderId="118" xfId="0" applyFont="1" applyFill="1" applyBorder="1" applyAlignment="1" applyProtection="1">
      <alignment horizontal="center" vertical="center"/>
      <protection locked="0"/>
    </xf>
    <xf numFmtId="0" fontId="74" fillId="19" borderId="118" xfId="0" applyFont="1" applyFill="1" applyBorder="1" applyAlignment="1">
      <alignment horizontal="center" vertical="center"/>
    </xf>
    <xf numFmtId="0" fontId="74" fillId="21" borderId="118" xfId="0" applyFont="1" applyFill="1" applyBorder="1" applyAlignment="1">
      <alignment horizontal="center" vertical="center" wrapText="1"/>
    </xf>
    <xf numFmtId="0" fontId="74" fillId="21" borderId="118" xfId="0" applyFont="1" applyFill="1" applyBorder="1" applyAlignment="1">
      <alignment horizontal="center" vertical="center"/>
    </xf>
    <xf numFmtId="0" fontId="74" fillId="21" borderId="119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vertical="center" wrapText="1"/>
    </xf>
    <xf numFmtId="0" fontId="75" fillId="19" borderId="37" xfId="0" applyFont="1" applyFill="1" applyBorder="1" applyAlignment="1">
      <alignment horizontal="center" vertical="center" wrapText="1"/>
    </xf>
    <xf numFmtId="0" fontId="75" fillId="19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8" fillId="0" borderId="115" xfId="0" applyFont="1" applyFill="1" applyBorder="1" applyAlignment="1">
      <alignment vertical="center" wrapText="1"/>
    </xf>
    <xf numFmtId="0" fontId="82" fillId="21" borderId="1" xfId="0" applyFont="1" applyFill="1" applyBorder="1" applyAlignment="1">
      <alignment horizontal="center" vertical="center" wrapText="1"/>
    </xf>
    <xf numFmtId="0" fontId="82" fillId="17" borderId="1" xfId="0" applyFont="1" applyFill="1" applyBorder="1" applyAlignment="1" applyProtection="1">
      <alignment horizontal="center" vertical="center" wrapText="1"/>
      <protection locked="0"/>
    </xf>
    <xf numFmtId="0" fontId="82" fillId="21" borderId="116" xfId="0" applyFont="1" applyFill="1" applyBorder="1" applyAlignment="1">
      <alignment horizontal="center" vertical="center" wrapText="1"/>
    </xf>
    <xf numFmtId="0" fontId="82" fillId="0" borderId="115" xfId="0" applyFont="1" applyFill="1" applyBorder="1" applyAlignment="1">
      <alignment horizontal="center" vertical="center"/>
    </xf>
    <xf numFmtId="0" fontId="82" fillId="17" borderId="1" xfId="0" applyFont="1" applyFill="1" applyBorder="1" applyAlignment="1" applyProtection="1">
      <alignment horizontal="center" vertical="center"/>
      <protection locked="0"/>
    </xf>
    <xf numFmtId="0" fontId="84" fillId="0" borderId="115" xfId="0" applyFont="1" applyFill="1" applyBorder="1" applyAlignment="1">
      <alignment horizontal="center" vertical="center" wrapText="1"/>
    </xf>
    <xf numFmtId="0" fontId="82" fillId="0" borderId="115" xfId="0" applyFont="1" applyFill="1" applyBorder="1" applyAlignment="1" applyProtection="1">
      <alignment vertical="center"/>
      <protection locked="0"/>
    </xf>
    <xf numFmtId="0" fontId="85" fillId="0" borderId="115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left" vertical="center"/>
    </xf>
    <xf numFmtId="0" fontId="74" fillId="0" borderId="1" xfId="0" applyFont="1" applyFill="1" applyBorder="1" applyAlignment="1">
      <alignment horizontal="center" vertical="center"/>
    </xf>
    <xf numFmtId="0" fontId="74" fillId="19" borderId="1" xfId="0" applyFont="1" applyFill="1" applyBorder="1" applyAlignment="1">
      <alignment horizontal="center" vertical="center"/>
    </xf>
    <xf numFmtId="1" fontId="74" fillId="0" borderId="1" xfId="0" applyNumberFormat="1" applyFont="1" applyFill="1" applyBorder="1" applyAlignment="1">
      <alignment horizontal="center" vertical="center"/>
    </xf>
    <xf numFmtId="0" fontId="74" fillId="19" borderId="117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88" fillId="17" borderId="92" xfId="0" applyFont="1" applyFill="1" applyBorder="1" applyAlignment="1" applyProtection="1">
      <alignment vertical="center"/>
      <protection locked="0"/>
    </xf>
    <xf numFmtId="0" fontId="82" fillId="17" borderId="92" xfId="0" applyFont="1" applyFill="1" applyBorder="1" applyAlignment="1" applyProtection="1">
      <alignment vertical="center"/>
      <protection locked="0"/>
    </xf>
    <xf numFmtId="0" fontId="17" fillId="17" borderId="92" xfId="0" applyFont="1" applyFill="1" applyBorder="1" applyAlignment="1" applyProtection="1">
      <alignment vertical="center"/>
      <protection locked="0"/>
    </xf>
    <xf numFmtId="0" fontId="74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4" fillId="0" borderId="1" xfId="0" quotePrefix="1" applyFont="1" applyFill="1" applyBorder="1" applyAlignment="1">
      <alignment vertical="center"/>
    </xf>
    <xf numFmtId="0" fontId="74" fillId="21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vertical="center"/>
    </xf>
    <xf numFmtId="0" fontId="82" fillId="17" borderId="1" xfId="0" applyFont="1" applyFill="1" applyBorder="1" applyAlignment="1" applyProtection="1">
      <alignment vertical="center"/>
      <protection locked="0"/>
    </xf>
    <xf numFmtId="0" fontId="88" fillId="0" borderId="0" xfId="0" applyFont="1" applyFill="1" applyBorder="1" applyAlignment="1">
      <alignment vertical="center"/>
    </xf>
    <xf numFmtId="0" fontId="89" fillId="0" borderId="0" xfId="0" applyFont="1" applyFill="1" applyBorder="1" applyAlignment="1">
      <alignment horizontal="left" vertical="center"/>
    </xf>
    <xf numFmtId="0" fontId="89" fillId="0" borderId="0" xfId="0" quotePrefix="1" applyFont="1" applyFill="1" applyBorder="1" applyAlignment="1">
      <alignment horizontal="left" vertical="center"/>
    </xf>
    <xf numFmtId="0" fontId="8" fillId="22" borderId="0" xfId="0" applyFont="1" applyFill="1" applyBorder="1" applyAlignment="1">
      <alignment vertical="center"/>
    </xf>
    <xf numFmtId="0" fontId="45" fillId="0" borderId="0" xfId="0" quotePrefix="1" applyFont="1" applyFill="1" applyBorder="1" applyAlignment="1">
      <alignment vertical="center"/>
    </xf>
    <xf numFmtId="0" fontId="82" fillId="0" borderId="0" xfId="0" applyFont="1" applyFill="1" applyBorder="1"/>
    <xf numFmtId="0" fontId="91" fillId="0" borderId="1" xfId="2" applyFont="1" applyFill="1" applyBorder="1" applyAlignment="1">
      <alignment horizontal="left" vertical="center"/>
    </xf>
    <xf numFmtId="0" fontId="92" fillId="0" borderId="1" xfId="2" applyFont="1" applyFill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32" fillId="0" borderId="27" xfId="0" applyFont="1" applyBorder="1" applyAlignment="1" applyProtection="1">
      <alignment horizontal="center" vertical="center"/>
      <protection locked="0"/>
    </xf>
    <xf numFmtId="0" fontId="32" fillId="0" borderId="70" xfId="0" applyFont="1" applyBorder="1" applyAlignment="1">
      <alignment horizontal="center" vertical="center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63" xfId="0" applyFont="1" applyBorder="1" applyAlignment="1" applyProtection="1">
      <alignment horizontal="center" vertical="center"/>
      <protection locked="0"/>
    </xf>
    <xf numFmtId="0" fontId="32" fillId="0" borderId="64" xfId="0" applyFont="1" applyBorder="1" applyAlignment="1" applyProtection="1">
      <alignment horizontal="center" vertical="center"/>
      <protection locked="0"/>
    </xf>
    <xf numFmtId="0" fontId="32" fillId="0" borderId="7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3" xfId="0" applyFont="1" applyBorder="1" applyAlignment="1" applyProtection="1">
      <alignment horizontal="left" vertical="center"/>
      <protection locked="0"/>
    </xf>
    <xf numFmtId="0" fontId="32" fillId="0" borderId="7" xfId="0" applyFont="1" applyBorder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left" vertical="center" shrinkToFit="1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38" fillId="0" borderId="11" xfId="0" applyFont="1" applyBorder="1" applyAlignment="1" applyProtection="1">
      <alignment horizontal="center" vertical="center" shrinkToFit="1"/>
      <protection locked="0"/>
    </xf>
    <xf numFmtId="0" fontId="39" fillId="0" borderId="1" xfId="0" applyFont="1" applyBorder="1" applyAlignment="1">
      <alignment horizontal="center" vertical="center" shrinkToFit="1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32" fillId="0" borderId="11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left" vertical="center" shrinkToFit="1"/>
      <protection locked="0"/>
    </xf>
    <xf numFmtId="0" fontId="32" fillId="0" borderId="10" xfId="0" applyFont="1" applyBorder="1" applyAlignment="1" applyProtection="1">
      <alignment horizontal="left" vertical="center" shrinkToFit="1"/>
      <protection locked="0"/>
    </xf>
    <xf numFmtId="0" fontId="32" fillId="0" borderId="11" xfId="0" applyFont="1" applyBorder="1" applyAlignment="1" applyProtection="1">
      <alignment horizontal="left" vertical="center" shrinkToFit="1"/>
      <protection locked="0"/>
    </xf>
    <xf numFmtId="0" fontId="32" fillId="0" borderId="12" xfId="0" applyFont="1" applyBorder="1" applyAlignment="1" applyProtection="1">
      <alignment horizontal="left" vertical="center" shrinkToFit="1"/>
      <protection locked="0"/>
    </xf>
    <xf numFmtId="0" fontId="38" fillId="0" borderId="10" xfId="0" applyFont="1" applyBorder="1" applyAlignment="1" applyProtection="1">
      <alignment horizontal="center" vertical="center" shrinkToFit="1"/>
      <protection locked="0"/>
    </xf>
    <xf numFmtId="0" fontId="38" fillId="0" borderId="9" xfId="0" applyFont="1" applyBorder="1" applyAlignment="1" applyProtection="1">
      <alignment horizontal="center" vertical="center" shrinkToFit="1"/>
      <protection locked="0"/>
    </xf>
    <xf numFmtId="0" fontId="32" fillId="0" borderId="55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8" fillId="0" borderId="12" xfId="0" applyFont="1" applyBorder="1" applyAlignment="1" applyProtection="1">
      <alignment horizontal="center" vertical="center" shrinkToFit="1"/>
      <protection locked="0"/>
    </xf>
    <xf numFmtId="0" fontId="39" fillId="0" borderId="5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2" fillId="0" borderId="28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/>
    </xf>
    <xf numFmtId="0" fontId="32" fillId="0" borderId="8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 applyProtection="1">
      <alignment horizontal="center" vertical="center" shrinkToFit="1"/>
      <protection locked="0"/>
    </xf>
    <xf numFmtId="0" fontId="39" fillId="0" borderId="1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56" fillId="0" borderId="96" xfId="62" applyFont="1" applyBorder="1" applyAlignment="1">
      <alignment horizontal="left" vertical="center" wrapText="1"/>
    </xf>
    <xf numFmtId="0" fontId="56" fillId="0" borderId="0" xfId="62" applyFont="1" applyBorder="1" applyAlignment="1">
      <alignment horizontal="left" vertical="center" wrapText="1"/>
    </xf>
    <xf numFmtId="0" fontId="56" fillId="0" borderId="97" xfId="62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21" xfId="0" applyFont="1" applyBorder="1" applyAlignment="1" applyProtection="1">
      <alignment horizontal="center" vertical="center" shrinkToFit="1"/>
      <protection locked="0"/>
    </xf>
    <xf numFmtId="0" fontId="32" fillId="0" borderId="63" xfId="0" applyFont="1" applyBorder="1" applyAlignment="1" applyProtection="1">
      <alignment horizontal="center" vertical="center" shrinkToFit="1"/>
      <protection locked="0"/>
    </xf>
    <xf numFmtId="0" fontId="32" fillId="0" borderId="64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center" vertical="center" shrinkToFit="1"/>
    </xf>
    <xf numFmtId="0" fontId="40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3" fillId="0" borderId="112" xfId="196" applyFont="1" applyBorder="1" applyAlignment="1">
      <alignment horizontal="center" vertical="center"/>
    </xf>
    <xf numFmtId="0" fontId="33" fillId="0" borderId="113" xfId="196" applyFont="1" applyBorder="1" applyAlignment="1">
      <alignment horizontal="center" vertical="center"/>
    </xf>
    <xf numFmtId="0" fontId="65" fillId="16" borderId="115" xfId="196" applyFont="1" applyFill="1" applyBorder="1" applyAlignment="1">
      <alignment horizontal="left" vertical="center"/>
    </xf>
    <xf numFmtId="0" fontId="65" fillId="16" borderId="1" xfId="196" applyFont="1" applyFill="1" applyBorder="1" applyAlignment="1">
      <alignment horizontal="left" vertical="center"/>
    </xf>
    <xf numFmtId="0" fontId="65" fillId="16" borderId="117" xfId="196" applyFont="1" applyFill="1" applyBorder="1" applyAlignment="1">
      <alignment horizontal="left" vertical="center"/>
    </xf>
    <xf numFmtId="0" fontId="65" fillId="16" borderId="118" xfId="196" applyFont="1" applyFill="1" applyBorder="1" applyAlignment="1">
      <alignment horizontal="left" vertical="center"/>
    </xf>
    <xf numFmtId="0" fontId="1" fillId="0" borderId="0" xfId="197" applyFont="1" applyAlignment="1">
      <alignment horizontal="center"/>
    </xf>
    <xf numFmtId="0" fontId="37" fillId="0" borderId="0" xfId="197" applyFont="1" applyAlignment="1">
      <alignment horizontal="center"/>
    </xf>
    <xf numFmtId="0" fontId="61" fillId="3" borderId="1" xfId="196" applyFill="1" applyBorder="1" applyAlignment="1">
      <alignment horizontal="center" vertical="center"/>
    </xf>
    <xf numFmtId="0" fontId="33" fillId="16" borderId="1" xfId="196" applyFont="1" applyFill="1" applyBorder="1" applyAlignment="1">
      <alignment horizontal="center" vertical="center"/>
    </xf>
    <xf numFmtId="0" fontId="33" fillId="16" borderId="1" xfId="196" applyFont="1" applyFill="1" applyBorder="1" applyAlignment="1">
      <alignment horizontal="center" vertical="top" wrapText="1"/>
    </xf>
    <xf numFmtId="0" fontId="1" fillId="16" borderId="1" xfId="196" applyFont="1" applyFill="1" applyBorder="1" applyAlignment="1">
      <alignment horizontal="center" vertical="center" wrapText="1"/>
    </xf>
    <xf numFmtId="0" fontId="14" fillId="0" borderId="1" xfId="196" applyFont="1" applyBorder="1" applyAlignment="1">
      <alignment horizontal="center" vertical="top" wrapText="1"/>
    </xf>
    <xf numFmtId="0" fontId="33" fillId="14" borderId="8" xfId="196" applyFont="1" applyFill="1" applyBorder="1" applyAlignment="1">
      <alignment horizontal="center" vertical="top" wrapText="1"/>
    </xf>
    <xf numFmtId="0" fontId="33" fillId="14" borderId="3" xfId="196" applyFont="1" applyFill="1" applyBorder="1" applyAlignment="1">
      <alignment horizontal="center" vertical="top" wrapText="1"/>
    </xf>
    <xf numFmtId="0" fontId="33" fillId="14" borderId="8" xfId="196" applyFont="1" applyFill="1" applyBorder="1" applyAlignment="1">
      <alignment horizontal="center" vertical="center" wrapText="1"/>
    </xf>
    <xf numFmtId="0" fontId="33" fillId="14" borderId="3" xfId="196" applyFont="1" applyFill="1" applyBorder="1" applyAlignment="1">
      <alignment horizontal="center" vertical="center" wrapText="1"/>
    </xf>
    <xf numFmtId="0" fontId="61" fillId="3" borderId="1" xfId="196" applyFill="1" applyBorder="1" applyAlignment="1">
      <alignment horizontal="center"/>
    </xf>
    <xf numFmtId="0" fontId="33" fillId="14" borderId="1" xfId="196" applyFont="1" applyFill="1" applyBorder="1" applyAlignment="1">
      <alignment horizontal="center" vertical="top" wrapText="1"/>
    </xf>
    <xf numFmtId="0" fontId="65" fillId="0" borderId="8" xfId="196" applyFont="1" applyBorder="1" applyAlignment="1">
      <alignment horizontal="left" vertical="center"/>
    </xf>
    <xf numFmtId="0" fontId="65" fillId="0" borderId="3" xfId="196" applyFont="1" applyBorder="1" applyAlignment="1">
      <alignment horizontal="left" vertical="center"/>
    </xf>
    <xf numFmtId="0" fontId="65" fillId="0" borderId="7" xfId="196" applyFont="1" applyBorder="1" applyAlignment="1">
      <alignment horizontal="left" vertical="center"/>
    </xf>
    <xf numFmtId="0" fontId="65" fillId="0" borderId="8" xfId="196" quotePrefix="1" applyFont="1" applyBorder="1" applyAlignment="1">
      <alignment horizontal="center" vertical="center"/>
    </xf>
    <xf numFmtId="0" fontId="65" fillId="0" borderId="7" xfId="196" quotePrefix="1" applyFont="1" applyBorder="1" applyAlignment="1">
      <alignment horizontal="center" vertical="center"/>
    </xf>
    <xf numFmtId="0" fontId="65" fillId="0" borderId="8" xfId="196" applyFont="1" applyBorder="1" applyAlignment="1">
      <alignment horizontal="left" vertical="center" wrapText="1"/>
    </xf>
    <xf numFmtId="0" fontId="65" fillId="0" borderId="3" xfId="196" applyFont="1" applyBorder="1" applyAlignment="1">
      <alignment horizontal="left" vertical="center" wrapText="1"/>
    </xf>
    <xf numFmtId="0" fontId="65" fillId="0" borderId="7" xfId="196" applyFont="1" applyBorder="1" applyAlignment="1">
      <alignment horizontal="left" vertical="center" wrapText="1"/>
    </xf>
    <xf numFmtId="0" fontId="14" fillId="0" borderId="1" xfId="196" applyFont="1" applyBorder="1" applyAlignment="1">
      <alignment horizontal="center" vertical="center" wrapText="1"/>
    </xf>
    <xf numFmtId="0" fontId="65" fillId="0" borderId="1" xfId="196" applyFont="1" applyBorder="1" applyAlignment="1">
      <alignment horizontal="left" vertical="center"/>
    </xf>
    <xf numFmtId="0" fontId="65" fillId="0" borderId="1" xfId="196" quotePrefix="1" applyFont="1" applyBorder="1" applyAlignment="1">
      <alignment horizontal="center" vertical="center"/>
    </xf>
    <xf numFmtId="0" fontId="65" fillId="0" borderId="1" xfId="196" applyFont="1" applyBorder="1" applyAlignment="1">
      <alignment horizontal="left" vertical="center" wrapText="1"/>
    </xf>
    <xf numFmtId="0" fontId="1" fillId="0" borderId="103" xfId="196" applyFont="1" applyFill="1" applyBorder="1" applyAlignment="1">
      <alignment horizontal="center" wrapText="1"/>
    </xf>
    <xf numFmtId="0" fontId="1" fillId="0" borderId="104" xfId="196" applyFont="1" applyFill="1" applyBorder="1" applyAlignment="1">
      <alignment horizontal="center" wrapText="1"/>
    </xf>
    <xf numFmtId="0" fontId="1" fillId="0" borderId="105" xfId="196" applyFont="1" applyFill="1" applyBorder="1" applyAlignment="1">
      <alignment horizontal="center" wrapText="1"/>
    </xf>
    <xf numFmtId="0" fontId="1" fillId="0" borderId="106" xfId="196" applyFont="1" applyFill="1" applyBorder="1" applyAlignment="1">
      <alignment horizontal="center" wrapText="1"/>
    </xf>
    <xf numFmtId="0" fontId="1" fillId="0" borderId="107" xfId="196" applyFont="1" applyFill="1" applyBorder="1" applyAlignment="1">
      <alignment horizontal="center" wrapText="1"/>
    </xf>
    <xf numFmtId="0" fontId="1" fillId="0" borderId="108" xfId="196" applyFont="1" applyFill="1" applyBorder="1" applyAlignment="1">
      <alignment horizontal="center" wrapText="1"/>
    </xf>
    <xf numFmtId="0" fontId="1" fillId="0" borderId="109" xfId="196" applyFont="1" applyFill="1" applyBorder="1" applyAlignment="1">
      <alignment horizontal="center" wrapText="1"/>
    </xf>
    <xf numFmtId="0" fontId="1" fillId="0" borderId="110" xfId="196" applyFont="1" applyFill="1" applyBorder="1" applyAlignment="1">
      <alignment horizontal="center" wrapText="1"/>
    </xf>
    <xf numFmtId="0" fontId="1" fillId="0" borderId="111" xfId="196" applyFont="1" applyFill="1" applyBorder="1" applyAlignment="1">
      <alignment horizontal="center" wrapText="1"/>
    </xf>
    <xf numFmtId="0" fontId="33" fillId="16" borderId="8" xfId="196" applyFont="1" applyFill="1" applyBorder="1" applyAlignment="1">
      <alignment horizontal="center" wrapText="1"/>
    </xf>
    <xf numFmtId="0" fontId="33" fillId="16" borderId="7" xfId="196" applyFont="1" applyFill="1" applyBorder="1" applyAlignment="1">
      <alignment horizontal="center" wrapText="1"/>
    </xf>
    <xf numFmtId="0" fontId="33" fillId="16" borderId="8" xfId="196" applyFont="1" applyFill="1" applyBorder="1" applyAlignment="1">
      <alignment horizontal="center" vertical="center"/>
    </xf>
    <xf numFmtId="0" fontId="33" fillId="16" borderId="7" xfId="196" applyFont="1" applyFill="1" applyBorder="1" applyAlignment="1">
      <alignment horizontal="center" vertical="center"/>
    </xf>
    <xf numFmtId="0" fontId="61" fillId="16" borderId="1" xfId="196" applyFill="1" applyBorder="1" applyAlignment="1">
      <alignment horizontal="center" vertical="center"/>
    </xf>
    <xf numFmtId="0" fontId="60" fillId="0" borderId="0" xfId="61" applyFont="1" applyAlignment="1">
      <alignment horizontal="left" vertical="center"/>
    </xf>
    <xf numFmtId="0" fontId="62" fillId="0" borderId="0" xfId="197" applyFont="1" applyAlignment="1">
      <alignment horizontal="center" wrapText="1"/>
    </xf>
    <xf numFmtId="0" fontId="62" fillId="0" borderId="0" xfId="197" applyFont="1" applyAlignment="1">
      <alignment horizontal="center"/>
    </xf>
    <xf numFmtId="0" fontId="61" fillId="16" borderId="102" xfId="196" applyFill="1" applyBorder="1" applyAlignment="1">
      <alignment horizontal="center"/>
    </xf>
    <xf numFmtId="0" fontId="1" fillId="16" borderId="1" xfId="196" applyFont="1" applyFill="1" applyBorder="1" applyAlignment="1">
      <alignment horizontal="center" vertical="center"/>
    </xf>
    <xf numFmtId="0" fontId="1" fillId="16" borderId="1" xfId="196" applyFont="1" applyFill="1" applyBorder="1" applyAlignment="1">
      <alignment horizontal="center" wrapText="1"/>
    </xf>
    <xf numFmtId="0" fontId="86" fillId="19" borderId="36" xfId="0" applyFont="1" applyFill="1" applyBorder="1" applyAlignment="1">
      <alignment horizontal="center" vertical="center"/>
    </xf>
    <xf numFmtId="0" fontId="86" fillId="19" borderId="44" xfId="0" applyFont="1" applyFill="1" applyBorder="1" applyAlignment="1">
      <alignment horizontal="center" vertical="center"/>
    </xf>
    <xf numFmtId="0" fontId="86" fillId="19" borderId="37" xfId="0" applyFont="1" applyFill="1" applyBorder="1" applyAlignment="1">
      <alignment horizontal="center" vertical="center"/>
    </xf>
    <xf numFmtId="0" fontId="81" fillId="25" borderId="1" xfId="0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 applyProtection="1">
      <alignment horizontal="center" vertical="center"/>
      <protection locked="0"/>
    </xf>
    <xf numFmtId="0" fontId="82" fillId="21" borderId="36" xfId="0" applyFont="1" applyFill="1" applyBorder="1" applyAlignment="1">
      <alignment horizontal="center" vertical="center"/>
    </xf>
    <xf numFmtId="0" fontId="82" fillId="21" borderId="44" xfId="0" applyFont="1" applyFill="1" applyBorder="1" applyAlignment="1">
      <alignment horizontal="center" vertical="center"/>
    </xf>
    <xf numFmtId="0" fontId="82" fillId="21" borderId="136" xfId="0" applyFont="1" applyFill="1" applyBorder="1" applyAlignment="1">
      <alignment horizontal="center" vertical="center"/>
    </xf>
    <xf numFmtId="0" fontId="75" fillId="24" borderId="144" xfId="0" applyFont="1" applyFill="1" applyBorder="1" applyAlignment="1">
      <alignment horizontal="center" vertical="center" wrapText="1"/>
    </xf>
    <xf numFmtId="0" fontId="75" fillId="24" borderId="145" xfId="0" applyFont="1" applyFill="1" applyBorder="1" applyAlignment="1">
      <alignment horizontal="center" vertical="center" wrapText="1"/>
    </xf>
    <xf numFmtId="0" fontId="75" fillId="24" borderId="146" xfId="0" applyFont="1" applyFill="1" applyBorder="1" applyAlignment="1">
      <alignment horizontal="center" vertical="center" wrapText="1"/>
    </xf>
    <xf numFmtId="0" fontId="81" fillId="19" borderId="36" xfId="0" applyFont="1" applyFill="1" applyBorder="1" applyAlignment="1">
      <alignment horizontal="center" vertical="center" wrapText="1"/>
    </xf>
    <xf numFmtId="0" fontId="81" fillId="19" borderId="44" xfId="0" applyFont="1" applyFill="1" applyBorder="1" applyAlignment="1">
      <alignment horizontal="center" vertical="center" wrapText="1"/>
    </xf>
    <xf numFmtId="0" fontId="81" fillId="19" borderId="37" xfId="0" applyFont="1" applyFill="1" applyBorder="1" applyAlignment="1">
      <alignment horizontal="center" vertical="center" wrapText="1"/>
    </xf>
    <xf numFmtId="0" fontId="75" fillId="19" borderId="129" xfId="0" applyFont="1" applyFill="1" applyBorder="1" applyAlignment="1">
      <alignment horizontal="center" vertical="center" wrapText="1"/>
    </xf>
    <xf numFmtId="0" fontId="75" fillId="19" borderId="128" xfId="0" applyFont="1" applyFill="1" applyBorder="1" applyAlignment="1">
      <alignment horizontal="center" vertical="center" wrapText="1"/>
    </xf>
    <xf numFmtId="0" fontId="75" fillId="19" borderId="142" xfId="0" applyFont="1" applyFill="1" applyBorder="1" applyAlignment="1">
      <alignment horizontal="center" vertical="center" wrapText="1"/>
    </xf>
    <xf numFmtId="0" fontId="75" fillId="0" borderId="120" xfId="0" applyFont="1" applyFill="1" applyBorder="1" applyAlignment="1">
      <alignment horizontal="center" vertical="center"/>
    </xf>
    <xf numFmtId="0" fontId="75" fillId="0" borderId="147" xfId="0" applyFont="1" applyFill="1" applyBorder="1" applyAlignment="1">
      <alignment horizontal="center" vertical="center"/>
    </xf>
    <xf numFmtId="0" fontId="75" fillId="0" borderId="121" xfId="0" applyFont="1" applyFill="1" applyBorder="1" applyAlignment="1">
      <alignment horizontal="center" vertical="center"/>
    </xf>
    <xf numFmtId="0" fontId="75" fillId="19" borderId="8" xfId="0" applyFont="1" applyFill="1" applyBorder="1" applyAlignment="1">
      <alignment horizontal="center" vertical="center" wrapText="1"/>
    </xf>
    <xf numFmtId="0" fontId="75" fillId="19" borderId="3" xfId="0" applyFont="1" applyFill="1" applyBorder="1" applyAlignment="1">
      <alignment horizontal="center" vertical="center" wrapText="1"/>
    </xf>
    <xf numFmtId="0" fontId="75" fillId="19" borderId="7" xfId="0" applyFont="1" applyFill="1" applyBorder="1" applyAlignment="1">
      <alignment horizontal="center" vertical="center" wrapText="1"/>
    </xf>
    <xf numFmtId="0" fontId="75" fillId="0" borderId="103" xfId="0" applyFont="1" applyFill="1" applyBorder="1" applyAlignment="1">
      <alignment horizontal="center" vertical="center" wrapText="1"/>
    </xf>
    <xf numFmtId="0" fontId="75" fillId="0" borderId="104" xfId="0" applyFont="1" applyFill="1" applyBorder="1" applyAlignment="1">
      <alignment horizontal="center" vertical="center" wrapText="1"/>
    </xf>
    <xf numFmtId="0" fontId="75" fillId="0" borderId="148" xfId="0" applyFont="1" applyFill="1" applyBorder="1" applyAlignment="1">
      <alignment horizontal="center" vertical="center" wrapText="1"/>
    </xf>
    <xf numFmtId="0" fontId="75" fillId="0" borderId="106" xfId="0" applyFont="1" applyFill="1" applyBorder="1" applyAlignment="1">
      <alignment horizontal="center" vertical="center" wrapText="1"/>
    </xf>
    <xf numFmtId="0" fontId="75" fillId="0" borderId="107" xfId="0" applyFont="1" applyFill="1" applyBorder="1" applyAlignment="1">
      <alignment horizontal="center" vertical="center" wrapText="1"/>
    </xf>
    <xf numFmtId="0" fontId="75" fillId="0" borderId="133" xfId="0" applyFont="1" applyFill="1" applyBorder="1" applyAlignment="1">
      <alignment horizontal="center" vertical="center" wrapText="1"/>
    </xf>
    <xf numFmtId="0" fontId="75" fillId="0" borderId="149" xfId="0" applyFont="1" applyFill="1" applyBorder="1" applyAlignment="1">
      <alignment horizontal="center" vertical="center" wrapText="1"/>
    </xf>
    <xf numFmtId="0" fontId="75" fillId="0" borderId="150" xfId="0" applyFont="1" applyFill="1" applyBorder="1" applyAlignment="1">
      <alignment horizontal="center" vertical="center" wrapText="1"/>
    </xf>
    <xf numFmtId="0" fontId="75" fillId="0" borderId="139" xfId="0" applyFont="1" applyFill="1" applyBorder="1" applyAlignment="1">
      <alignment horizontal="center" vertical="center" wrapText="1"/>
    </xf>
    <xf numFmtId="0" fontId="75" fillId="0" borderId="132" xfId="0" applyFont="1" applyFill="1" applyBorder="1" applyAlignment="1">
      <alignment horizontal="center" vertical="center"/>
    </xf>
    <xf numFmtId="0" fontId="75" fillId="0" borderId="133" xfId="0" applyFont="1" applyFill="1" applyBorder="1" applyAlignment="1">
      <alignment horizontal="center" vertical="center"/>
    </xf>
    <xf numFmtId="0" fontId="75" fillId="0" borderId="139" xfId="0" applyFont="1" applyFill="1" applyBorder="1" applyAlignment="1">
      <alignment horizontal="center" vertical="center"/>
    </xf>
    <xf numFmtId="0" fontId="75" fillId="19" borderId="1" xfId="0" applyFont="1" applyFill="1" applyBorder="1" applyAlignment="1">
      <alignment horizontal="center" vertical="center"/>
    </xf>
    <xf numFmtId="0" fontId="75" fillId="19" borderId="1" xfId="0" applyFont="1" applyFill="1" applyBorder="1" applyAlignment="1">
      <alignment horizontal="center" vertical="center" wrapText="1"/>
    </xf>
    <xf numFmtId="0" fontId="17" fillId="0" borderId="116" xfId="0" applyFont="1" applyFill="1" applyBorder="1" applyAlignment="1">
      <alignment horizontal="center" vertical="center" wrapText="1"/>
    </xf>
    <xf numFmtId="0" fontId="82" fillId="21" borderId="1" xfId="0" applyFont="1" applyFill="1" applyBorder="1" applyAlignment="1">
      <alignment horizontal="center" vertical="center"/>
    </xf>
    <xf numFmtId="0" fontId="82" fillId="21" borderId="118" xfId="0" applyFont="1" applyFill="1" applyBorder="1" applyAlignment="1">
      <alignment horizontal="center" vertical="center"/>
    </xf>
    <xf numFmtId="0" fontId="75" fillId="19" borderId="130" xfId="0" applyFont="1" applyFill="1" applyBorder="1" applyAlignment="1">
      <alignment horizontal="center" vertical="center" wrapText="1"/>
    </xf>
    <xf numFmtId="0" fontId="75" fillId="19" borderId="37" xfId="0" applyFont="1" applyFill="1" applyBorder="1" applyAlignment="1">
      <alignment horizontal="center" vertical="center" wrapText="1"/>
    </xf>
    <xf numFmtId="0" fontId="75" fillId="19" borderId="141" xfId="0" applyFont="1" applyFill="1" applyBorder="1" applyAlignment="1">
      <alignment horizontal="center" vertical="center" wrapText="1"/>
    </xf>
    <xf numFmtId="0" fontId="75" fillId="19" borderId="143" xfId="0" applyFont="1" applyFill="1" applyBorder="1" applyAlignment="1">
      <alignment horizontal="center" vertical="center" wrapText="1"/>
    </xf>
    <xf numFmtId="0" fontId="75" fillId="0" borderId="122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125" xfId="0" applyFont="1" applyFill="1" applyBorder="1" applyAlignment="1">
      <alignment horizontal="center" vertical="center" wrapText="1"/>
    </xf>
    <xf numFmtId="0" fontId="75" fillId="19" borderId="112" xfId="0" applyFont="1" applyFill="1" applyBorder="1" applyAlignment="1">
      <alignment horizontal="center" vertical="center" wrapText="1"/>
    </xf>
    <xf numFmtId="0" fontId="75" fillId="19" borderId="115" xfId="0" applyFont="1" applyFill="1" applyBorder="1" applyAlignment="1">
      <alignment horizontal="center" vertical="center" wrapText="1"/>
    </xf>
    <xf numFmtId="0" fontId="75" fillId="0" borderId="140" xfId="0" applyFont="1" applyFill="1" applyBorder="1" applyAlignment="1">
      <alignment horizontal="center" vertical="center"/>
    </xf>
    <xf numFmtId="0" fontId="75" fillId="0" borderId="94" xfId="0" applyFont="1" applyFill="1" applyBorder="1" applyAlignment="1">
      <alignment horizontal="center" vertical="center"/>
    </xf>
    <xf numFmtId="0" fontId="75" fillId="0" borderId="95" xfId="0" applyFont="1" applyFill="1" applyBorder="1" applyAlignment="1">
      <alignment horizontal="center" vertical="center"/>
    </xf>
    <xf numFmtId="0" fontId="75" fillId="19" borderId="120" xfId="0" applyFont="1" applyFill="1" applyBorder="1" applyAlignment="1">
      <alignment horizontal="center" vertical="center" wrapText="1"/>
    </xf>
    <xf numFmtId="0" fontId="75" fillId="19" borderId="131" xfId="0" applyFont="1" applyFill="1" applyBorder="1" applyAlignment="1">
      <alignment horizontal="center" vertical="center" wrapText="1"/>
    </xf>
    <xf numFmtId="0" fontId="75" fillId="19" borderId="11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75" fillId="0" borderId="134" xfId="0" applyFont="1" applyFill="1" applyBorder="1" applyAlignment="1">
      <alignment horizontal="center" vertical="center" wrapText="1"/>
    </xf>
    <xf numFmtId="0" fontId="75" fillId="0" borderId="138" xfId="0" applyFont="1" applyFill="1" applyBorder="1" applyAlignment="1">
      <alignment horizontal="center" vertical="center" wrapText="1"/>
    </xf>
    <xf numFmtId="0" fontId="77" fillId="19" borderId="130" xfId="0" applyFont="1" applyFill="1" applyBorder="1" applyAlignment="1">
      <alignment horizontal="center" vertical="center" wrapText="1"/>
    </xf>
    <xf numFmtId="0" fontId="77" fillId="19" borderId="44" xfId="0" applyFont="1" applyFill="1" applyBorder="1" applyAlignment="1">
      <alignment horizontal="center" vertical="center" wrapText="1"/>
    </xf>
    <xf numFmtId="0" fontId="77" fillId="19" borderId="136" xfId="0" applyFont="1" applyFill="1" applyBorder="1" applyAlignment="1">
      <alignment horizontal="center" vertical="center" wrapText="1"/>
    </xf>
    <xf numFmtId="0" fontId="78" fillId="17" borderId="130" xfId="0" applyFont="1" applyFill="1" applyBorder="1" applyAlignment="1" applyProtection="1">
      <alignment horizontal="center" vertical="center" shrinkToFit="1"/>
      <protection locked="0"/>
    </xf>
    <xf numFmtId="0" fontId="78" fillId="17" borderId="44" xfId="0" applyFont="1" applyFill="1" applyBorder="1" applyAlignment="1" applyProtection="1">
      <alignment horizontal="center" vertical="center" shrinkToFit="1"/>
      <protection locked="0"/>
    </xf>
    <xf numFmtId="0" fontId="78" fillId="17" borderId="37" xfId="0" applyFont="1" applyFill="1" applyBorder="1" applyAlignment="1" applyProtection="1">
      <alignment horizontal="center" vertical="center" shrinkToFit="1"/>
      <protection locked="0"/>
    </xf>
    <xf numFmtId="0" fontId="80" fillId="21" borderId="113" xfId="0" applyFont="1" applyFill="1" applyBorder="1" applyAlignment="1">
      <alignment horizontal="center" vertical="center"/>
    </xf>
    <xf numFmtId="0" fontId="80" fillId="21" borderId="114" xfId="0" applyFont="1" applyFill="1" applyBorder="1" applyAlignment="1">
      <alignment horizontal="center" vertical="center"/>
    </xf>
    <xf numFmtId="0" fontId="80" fillId="21" borderId="1" xfId="0" applyFont="1" applyFill="1" applyBorder="1" applyAlignment="1">
      <alignment horizontal="center" vertical="center"/>
    </xf>
    <xf numFmtId="0" fontId="80" fillId="21" borderId="116" xfId="0" applyFont="1" applyFill="1" applyBorder="1" applyAlignment="1">
      <alignment horizontal="center" vertical="center"/>
    </xf>
    <xf numFmtId="0" fontId="75" fillId="0" borderId="131" xfId="0" applyFont="1" applyFill="1" applyBorder="1" applyAlignment="1">
      <alignment horizontal="center" vertical="center"/>
    </xf>
    <xf numFmtId="0" fontId="75" fillId="0" borderId="113" xfId="0" applyFont="1" applyFill="1" applyBorder="1" applyAlignment="1">
      <alignment horizontal="center" vertical="center"/>
    </xf>
    <xf numFmtId="0" fontId="75" fillId="0" borderId="114" xfId="0" applyFont="1" applyFill="1" applyBorder="1" applyAlignment="1">
      <alignment horizontal="center" vertical="center"/>
    </xf>
    <xf numFmtId="0" fontId="78" fillId="17" borderId="113" xfId="0" applyFont="1" applyFill="1" applyBorder="1" applyAlignment="1" applyProtection="1">
      <alignment horizontal="center" vertical="center" shrinkToFit="1"/>
      <protection locked="0"/>
    </xf>
    <xf numFmtId="0" fontId="78" fillId="17" borderId="1" xfId="0" applyFont="1" applyFill="1" applyBorder="1" applyAlignment="1" applyProtection="1">
      <alignment horizontal="center" vertical="center" shrinkToFit="1"/>
      <protection locked="0"/>
    </xf>
    <xf numFmtId="0" fontId="79" fillId="21" borderId="113" xfId="0" applyFont="1" applyFill="1" applyBorder="1" applyAlignment="1">
      <alignment horizontal="center" vertical="center"/>
    </xf>
    <xf numFmtId="0" fontId="79" fillId="21" borderId="114" xfId="0" applyFont="1" applyFill="1" applyBorder="1" applyAlignment="1">
      <alignment horizontal="center" vertical="center"/>
    </xf>
    <xf numFmtId="0" fontId="79" fillId="21" borderId="1" xfId="0" applyFont="1" applyFill="1" applyBorder="1" applyAlignment="1">
      <alignment horizontal="center" vertical="center"/>
    </xf>
    <xf numFmtId="0" fontId="79" fillId="21" borderId="116" xfId="0" applyFont="1" applyFill="1" applyBorder="1" applyAlignment="1">
      <alignment horizontal="center" vertical="center"/>
    </xf>
    <xf numFmtId="0" fontId="74" fillId="20" borderId="129" xfId="0" applyFont="1" applyFill="1" applyBorder="1" applyAlignment="1">
      <alignment horizontal="center" vertical="center" wrapText="1"/>
    </xf>
    <xf numFmtId="0" fontId="74" fillId="20" borderId="128" xfId="0" applyFont="1" applyFill="1" applyBorder="1" applyAlignment="1">
      <alignment horizontal="center" vertical="center" wrapText="1"/>
    </xf>
    <xf numFmtId="0" fontId="74" fillId="20" borderId="135" xfId="0" applyFont="1" applyFill="1" applyBorder="1" applyAlignment="1">
      <alignment horizontal="center" vertical="center" wrapText="1"/>
    </xf>
    <xf numFmtId="0" fontId="76" fillId="20" borderId="113" xfId="0" applyFont="1" applyFill="1" applyBorder="1" applyAlignment="1">
      <alignment horizontal="center" vertical="center" wrapText="1"/>
    </xf>
    <xf numFmtId="0" fontId="76" fillId="20" borderId="1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80" fillId="21" borderId="118" xfId="0" applyFont="1" applyFill="1" applyBorder="1" applyAlignment="1">
      <alignment horizontal="center" vertical="center"/>
    </xf>
    <xf numFmtId="0" fontId="80" fillId="21" borderId="119" xfId="0" applyFont="1" applyFill="1" applyBorder="1" applyAlignment="1">
      <alignment horizontal="center" vertical="center"/>
    </xf>
    <xf numFmtId="0" fontId="28" fillId="17" borderId="118" xfId="0" applyFont="1" applyFill="1" applyBorder="1" applyAlignment="1" applyProtection="1">
      <alignment horizontal="center" vertical="center"/>
      <protection locked="0"/>
    </xf>
    <xf numFmtId="0" fontId="74" fillId="0" borderId="8" xfId="0" applyFont="1" applyFill="1" applyBorder="1" applyAlignment="1">
      <alignment horizontal="center" vertical="center"/>
    </xf>
    <xf numFmtId="0" fontId="74" fillId="0" borderId="7" xfId="0" applyFont="1" applyFill="1" applyBorder="1" applyAlignment="1">
      <alignment horizontal="center" vertical="center"/>
    </xf>
    <xf numFmtId="0" fontId="75" fillId="19" borderId="135" xfId="0" applyFont="1" applyFill="1" applyBorder="1" applyAlignment="1">
      <alignment horizontal="center" vertical="center" wrapText="1"/>
    </xf>
    <xf numFmtId="0" fontId="75" fillId="19" borderId="37" xfId="0" applyFont="1" applyFill="1" applyBorder="1" applyAlignment="1">
      <alignment horizontal="center" vertical="center"/>
    </xf>
    <xf numFmtId="0" fontId="75" fillId="19" borderId="113" xfId="0" applyFont="1" applyFill="1" applyBorder="1" applyAlignment="1">
      <alignment horizontal="center" vertical="center"/>
    </xf>
    <xf numFmtId="0" fontId="75" fillId="19" borderId="114" xfId="0" applyFont="1" applyFill="1" applyBorder="1" applyAlignment="1">
      <alignment horizontal="center" vertical="center"/>
    </xf>
    <xf numFmtId="0" fontId="45" fillId="17" borderId="120" xfId="0" applyFont="1" applyFill="1" applyBorder="1" applyAlignment="1" applyProtection="1">
      <alignment horizontal="center" vertical="center"/>
      <protection locked="0"/>
    </xf>
    <xf numFmtId="0" fontId="45" fillId="17" borderId="121" xfId="0" applyFont="1" applyFill="1" applyBorder="1" applyAlignment="1" applyProtection="1">
      <alignment horizontal="center" vertical="center"/>
      <protection locked="0"/>
    </xf>
    <xf numFmtId="0" fontId="17" fillId="0" borderId="12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123" xfId="0" applyFont="1" applyFill="1" applyBorder="1" applyAlignment="1">
      <alignment horizontal="left" vertical="center"/>
    </xf>
    <xf numFmtId="0" fontId="69" fillId="0" borderId="124" xfId="0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horizontal="center" vertical="center"/>
    </xf>
    <xf numFmtId="0" fontId="71" fillId="0" borderId="126" xfId="0" applyFont="1" applyFill="1" applyBorder="1" applyAlignment="1">
      <alignment horizontal="left" vertical="center" wrapText="1"/>
    </xf>
    <xf numFmtId="0" fontId="71" fillId="0" borderId="33" xfId="0" applyFont="1" applyFill="1" applyBorder="1" applyAlignment="1">
      <alignment horizontal="left" vertical="center" wrapText="1"/>
    </xf>
    <xf numFmtId="0" fontId="71" fillId="0" borderId="127" xfId="0" applyFont="1" applyFill="1" applyBorder="1" applyAlignment="1">
      <alignment horizontal="left" vertical="center" wrapText="1"/>
    </xf>
    <xf numFmtId="0" fontId="71" fillId="0" borderId="98" xfId="0" applyFont="1" applyFill="1" applyBorder="1" applyAlignment="1">
      <alignment horizontal="left" vertical="center" wrapText="1"/>
    </xf>
    <xf numFmtId="0" fontId="71" fillId="0" borderId="4" xfId="0" applyFont="1" applyFill="1" applyBorder="1" applyAlignment="1">
      <alignment horizontal="left" vertical="center" wrapText="1"/>
    </xf>
    <xf numFmtId="0" fontId="71" fillId="0" borderId="99" xfId="0" applyFont="1" applyFill="1" applyBorder="1" applyAlignment="1">
      <alignment horizontal="left" vertical="center" wrapText="1"/>
    </xf>
    <xf numFmtId="0" fontId="17" fillId="0" borderId="106" xfId="0" applyFont="1" applyFill="1" applyBorder="1" applyAlignment="1">
      <alignment horizontal="center" vertical="center"/>
    </xf>
    <xf numFmtId="0" fontId="17" fillId="0" borderId="107" xfId="0" applyFont="1" applyFill="1" applyBorder="1" applyAlignment="1">
      <alignment horizontal="center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109" xfId="0" applyFont="1" applyFill="1" applyBorder="1" applyAlignment="1">
      <alignment horizontal="center" vertical="center"/>
    </xf>
    <xf numFmtId="0" fontId="17" fillId="0" borderId="110" xfId="0" applyFont="1" applyFill="1" applyBorder="1" applyAlignment="1">
      <alignment horizontal="center" vertical="center"/>
    </xf>
    <xf numFmtId="0" fontId="17" fillId="0" borderId="111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5" fillId="19" borderId="7" xfId="0" applyFont="1" applyFill="1" applyBorder="1" applyAlignment="1">
      <alignment horizontal="center" vertical="center"/>
    </xf>
    <xf numFmtId="0" fontId="75" fillId="22" borderId="1" xfId="0" applyFont="1" applyFill="1" applyBorder="1" applyAlignment="1">
      <alignment horizontal="center" vertical="center" wrapText="1"/>
    </xf>
    <xf numFmtId="0" fontId="1" fillId="0" borderId="0" xfId="172" applyFont="1" applyAlignment="1">
      <alignment horizontal="center"/>
    </xf>
    <xf numFmtId="0" fontId="33" fillId="0" borderId="8" xfId="1" applyFont="1" applyBorder="1" applyAlignment="1">
      <alignment horizontal="center"/>
    </xf>
    <xf numFmtId="0" fontId="33" fillId="0" borderId="3" xfId="1" applyFont="1" applyBorder="1" applyAlignment="1">
      <alignment horizontal="center"/>
    </xf>
    <xf numFmtId="0" fontId="33" fillId="0" borderId="7" xfId="1" applyFont="1" applyBorder="1" applyAlignment="1">
      <alignment horizontal="center"/>
    </xf>
    <xf numFmtId="0" fontId="33" fillId="0" borderId="8" xfId="175" applyFont="1" applyBorder="1" applyAlignment="1">
      <alignment horizontal="center"/>
    </xf>
    <xf numFmtId="0" fontId="33" fillId="0" borderId="3" xfId="175" applyFont="1" applyBorder="1" applyAlignment="1">
      <alignment horizontal="center"/>
    </xf>
    <xf numFmtId="0" fontId="33" fillId="0" borderId="7" xfId="175" applyFont="1" applyBorder="1" applyAlignment="1">
      <alignment horizontal="center"/>
    </xf>
    <xf numFmtId="0" fontId="2" fillId="0" borderId="0" xfId="63" applyFont="1" applyAlignment="1">
      <alignment horizontal="center"/>
    </xf>
    <xf numFmtId="0" fontId="37" fillId="0" borderId="0" xfId="63" applyFont="1" applyAlignment="1">
      <alignment horizontal="center"/>
    </xf>
    <xf numFmtId="0" fontId="33" fillId="0" borderId="8" xfId="63" applyFont="1" applyBorder="1" applyAlignment="1">
      <alignment horizontal="center"/>
    </xf>
    <xf numFmtId="0" fontId="33" fillId="0" borderId="3" xfId="63" applyFont="1" applyBorder="1" applyAlignment="1">
      <alignment horizontal="center"/>
    </xf>
    <xf numFmtId="0" fontId="33" fillId="0" borderId="7" xfId="63" applyFont="1" applyBorder="1" applyAlignment="1">
      <alignment horizontal="center"/>
    </xf>
    <xf numFmtId="0" fontId="45" fillId="0" borderId="0" xfId="60" applyFont="1" applyAlignment="1">
      <alignment horizontal="center"/>
    </xf>
    <xf numFmtId="0" fontId="51" fillId="0" borderId="36" xfId="60" applyFont="1" applyBorder="1" applyAlignment="1">
      <alignment horizontal="center" wrapText="1"/>
    </xf>
    <xf numFmtId="0" fontId="51" fillId="0" borderId="44" xfId="60" applyFont="1" applyBorder="1" applyAlignment="1">
      <alignment horizontal="center" wrapText="1"/>
    </xf>
    <xf numFmtId="0" fontId="51" fillId="0" borderId="37" xfId="60" applyFont="1" applyBorder="1" applyAlignment="1">
      <alignment horizontal="center" wrapText="1"/>
    </xf>
    <xf numFmtId="14" fontId="38" fillId="0" borderId="9" xfId="0" applyNumberFormat="1" applyFont="1" applyBorder="1" applyAlignment="1" applyProtection="1">
      <alignment horizontal="center" vertical="center" shrinkToFit="1"/>
      <protection locked="0"/>
    </xf>
    <xf numFmtId="14" fontId="38" fillId="0" borderId="10" xfId="0" applyNumberFormat="1" applyFont="1" applyBorder="1" applyAlignment="1" applyProtection="1">
      <alignment horizontal="center" vertical="center" shrinkToFit="1"/>
      <protection locked="0"/>
    </xf>
    <xf numFmtId="14" fontId="38" fillId="0" borderId="11" xfId="0" applyNumberFormat="1" applyFont="1" applyBorder="1" applyAlignment="1" applyProtection="1">
      <alignment horizontal="center" vertical="center" shrinkToFit="1"/>
      <protection locked="0"/>
    </xf>
    <xf numFmtId="14" fontId="38" fillId="0" borderId="12" xfId="0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vertical="center"/>
      <protection locked="0"/>
    </xf>
  </cellXfs>
  <cellStyles count="198">
    <cellStyle name="?_x001d_??%U©÷u&amp;H©÷9_x0008_?_x0009_s_x000a__x0007__x0001__x0001_" xfId="173"/>
    <cellStyle name="?_x001d_??%U©÷u&amp;H©÷9_x0008_?_x0009_s_x000d__x0007__x0001__x0001_" xfId="7"/>
    <cellStyle name="???? [0.00]_PRODUCT DETAIL Q1" xfId="4"/>
    <cellStyle name="????_PRODUCT DETAIL Q1" xfId="5"/>
    <cellStyle name="???[0]_?? DI" xfId="6"/>
    <cellStyle name="???_?? DI" xfId="3"/>
    <cellStyle name="??[0]_MATL COST ANALYSIS" xfId="8"/>
    <cellStyle name="??_(????)??????" xfId="194"/>
    <cellStyle name="??A? [0]_laroux_1_¢¬???¢â? " xfId="9"/>
    <cellStyle name="??A?_laroux_1_¢¬???¢â? " xfId="10"/>
    <cellStyle name="?¡±¢¥?_?¨ù??¢´¢¥_¢¬???¢â? " xfId="195"/>
    <cellStyle name="?ðÇ%U?&amp;H?_x0008_?s_x000a__x0007__x0001__x0001_" xfId="174"/>
    <cellStyle name="?ðÇ%U?&amp;H?_x0008_?s_x000d__x0007__x0001__x0001_" xfId="11"/>
    <cellStyle name="AeE­ [0]_INQUIRY ¿μ¾÷AßAø " xfId="12"/>
    <cellStyle name="AeE­_INQUIRY ¿μ¾÷AßAø " xfId="13"/>
    <cellStyle name="ÄÞ¸¶ [0]_1" xfId="14"/>
    <cellStyle name="AÞ¸¶ [0]_INQUIRY ¿?¾÷AßAø " xfId="15"/>
    <cellStyle name="ÄÞ¸¶_1" xfId="16"/>
    <cellStyle name="AÞ¸¶_INQUIRY ¿?¾÷AßAø " xfId="17"/>
    <cellStyle name="C?AØ_¿?¾÷CoE² " xfId="18"/>
    <cellStyle name="C￥AØ_¿μ¾÷CoE² " xfId="19"/>
    <cellStyle name="Ç¥ÁØ_laroux_4_ÃÑÇÕ°è " xfId="20"/>
    <cellStyle name="category" xfId="21"/>
    <cellStyle name="comma zerodec" xfId="22"/>
    <cellStyle name="comma zerodec 2" xfId="23"/>
    <cellStyle name="comma zerodec 3" xfId="24"/>
    <cellStyle name="Comma0" xfId="25"/>
    <cellStyle name="Currency0" xfId="26"/>
    <cellStyle name="Currency1" xfId="27"/>
    <cellStyle name="Currency1 2" xfId="28"/>
    <cellStyle name="Currency1 2 2" xfId="29"/>
    <cellStyle name="Currency1 3" xfId="30"/>
    <cellStyle name="Date" xfId="31"/>
    <cellStyle name="Dollar (zero dec)" xfId="32"/>
    <cellStyle name="Dollar (zero dec) 2" xfId="33"/>
    <cellStyle name="Dollar (zero dec) 2 2" xfId="34"/>
    <cellStyle name="Dollar (zero dec) 3" xfId="35"/>
    <cellStyle name="Fixed" xfId="36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Grey" xfId="37"/>
    <cellStyle name="Grey 2" xfId="38"/>
    <cellStyle name="HEADER" xfId="39"/>
    <cellStyle name="Header1" xfId="40"/>
    <cellStyle name="Header2" xfId="41"/>
    <cellStyle name="HEADING1" xfId="42"/>
    <cellStyle name="HEADING1 2" xfId="43"/>
    <cellStyle name="HEADING1 3" xfId="44"/>
    <cellStyle name="HEADING2" xfId="45"/>
    <cellStyle name="HEADING2 2" xfId="46"/>
    <cellStyle name="HEADING2 3" xfId="47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Input [yellow]" xfId="48"/>
    <cellStyle name="Input [yellow] 2" xfId="49"/>
    <cellStyle name="Model" xfId="50"/>
    <cellStyle name="Monétaire [0]_TARIFFS DB" xfId="51"/>
    <cellStyle name="Monétaire_TARIFFS DB" xfId="52"/>
    <cellStyle name="n" xfId="53"/>
    <cellStyle name="New Times Roman" xfId="54"/>
    <cellStyle name="New Times Roman 2" xfId="55"/>
    <cellStyle name="New Times Roman 3" xfId="56"/>
    <cellStyle name="no dec" xfId="57"/>
    <cellStyle name="no dec 2" xfId="58"/>
    <cellStyle name="Normal" xfId="0" builtinId="0"/>
    <cellStyle name="Normal - Style1" xfId="59"/>
    <cellStyle name="Normal 2" xfId="60"/>
    <cellStyle name="Normal 2 2" xfId="61"/>
    <cellStyle name="Normal 2 3" xfId="62"/>
    <cellStyle name="Normal 3" xfId="63"/>
    <cellStyle name="Normal 4" xfId="64"/>
    <cellStyle name="Normal 5" xfId="65"/>
    <cellStyle name="Normal 6" xfId="66"/>
    <cellStyle name="Normal 7" xfId="67"/>
    <cellStyle name="Normal 7 2" xfId="68"/>
    <cellStyle name="Normal 8" xfId="69"/>
    <cellStyle name="Normal_22 2" xfId="197"/>
    <cellStyle name="Normal_B_DIEM" xfId="175"/>
    <cellStyle name="Normal_B_DIEM 2" xfId="1"/>
    <cellStyle name="Normal_KehoachBienChe_TT_2009 2" xfId="196"/>
    <cellStyle name="Normal_M_KHBC_THPT" xfId="172"/>
    <cellStyle name="Normal_thu tu cac don vi - Moi" xfId="2"/>
    <cellStyle name="Percent [2]" xfId="70"/>
    <cellStyle name="subhead" xfId="71"/>
    <cellStyle name=" [0.00]_ Att. 1- Cover" xfId="89"/>
    <cellStyle name="_ Att. 1- Cover" xfId="90"/>
    <cellStyle name="?_ Att. 1- Cover" xfId="91"/>
    <cellStyle name="똿뗦먛귟 [0.00]_PRODUCT DETAIL Q1" xfId="72"/>
    <cellStyle name="똿뗦먛귟_PRODUCT DETAIL Q1" xfId="73"/>
    <cellStyle name="믅됞 [0.00]_PRODUCT DETAIL Q1" xfId="74"/>
    <cellStyle name="믅됞_PRODUCT DETAIL Q1" xfId="75"/>
    <cellStyle name="백분율_95" xfId="76"/>
    <cellStyle name="뷭?_BOOKSHIP" xfId="77"/>
    <cellStyle name="콤마 [0]_1202" xfId="78"/>
    <cellStyle name="콤마_1202" xfId="79"/>
    <cellStyle name="통화 [0]_1202" xfId="80"/>
    <cellStyle name="통화_1202" xfId="81"/>
    <cellStyle name="표준_(정보부문)월별인원계획" xfId="82"/>
    <cellStyle name="一般_00Q3902REV.1" xfId="83"/>
    <cellStyle name="千分位[0]_00Q3902REV.1" xfId="85"/>
    <cellStyle name="千分位_00Q3902REV.1" xfId="84"/>
    <cellStyle name="貨幣 [0]_00Q3902REV.1" xfId="86"/>
    <cellStyle name="貨幣[0]_BRE" xfId="88"/>
    <cellStyle name="貨幣_00Q3902REV.1" xfId="87"/>
  </cellStyles>
  <dxfs count="6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114300</xdr:colOff>
      <xdr:row>29</xdr:row>
      <xdr:rowOff>28576</xdr:rowOff>
    </xdr:from>
    <xdr:to>
      <xdr:col>37</xdr:col>
      <xdr:colOff>225359</xdr:colOff>
      <xdr:row>30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6048376"/>
          <a:ext cx="453959" cy="171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ong%20TC/Quan/Thang%201/Tinh%20hinh%20nhan%20su%20nam%202015%20va%20Kehoach%20nhan%20su%20nam%20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-Data/08.TuyenDung/Giaovien/2014/Mau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THPT và GDTX"/>
      <sheetName val="Mẫu TCCN và Cao đẳng"/>
      <sheetName val="DinhBien"/>
      <sheetName val="heso_LOP_GDTX"/>
      <sheetName val="heso_LOP_thuong"/>
      <sheetName val="heso_LOPchuyen"/>
      <sheetName val="dsTruong"/>
      <sheetName val="Mam no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STT</v>
          </cell>
          <cell r="B1" t="str">
            <v>Tên đơn vị</v>
          </cell>
        </row>
        <row r="2">
          <cell r="A2">
            <v>1</v>
          </cell>
          <cell r="B2" t="str">
            <v>Trường THPT Bùi Thị Xuân</v>
          </cell>
        </row>
        <row r="3">
          <cell r="A3">
            <v>2</v>
          </cell>
          <cell r="B3" t="str">
            <v>Trường THPT Trưng Vương</v>
          </cell>
        </row>
        <row r="4">
          <cell r="A4">
            <v>3</v>
          </cell>
          <cell r="B4" t="str">
            <v>Trường THPT chuyên Trần Đại Nghĩa</v>
          </cell>
        </row>
        <row r="5">
          <cell r="A5">
            <v>4</v>
          </cell>
          <cell r="B5" t="str">
            <v>Trường THPT Ten Lơ Man</v>
          </cell>
        </row>
        <row r="6">
          <cell r="A6">
            <v>5</v>
          </cell>
          <cell r="B6" t="str">
            <v>Trường THPT Giồng Ông Tố</v>
          </cell>
        </row>
        <row r="7">
          <cell r="A7">
            <v>6</v>
          </cell>
          <cell r="B7" t="str">
            <v>Trường THPT Thủ Thiêm</v>
          </cell>
        </row>
        <row r="8">
          <cell r="A8">
            <v>7</v>
          </cell>
          <cell r="B8" t="str">
            <v>Trường THPT Lê Quý Đôn</v>
          </cell>
        </row>
        <row r="9">
          <cell r="A9">
            <v>8</v>
          </cell>
          <cell r="B9" t="str">
            <v>Trường THPT Nguyễn Thị Minh Khai</v>
          </cell>
        </row>
        <row r="10">
          <cell r="A10">
            <v>9</v>
          </cell>
          <cell r="B10" t="str">
            <v>Trường THPT Marie Curie</v>
          </cell>
        </row>
        <row r="11">
          <cell r="A11">
            <v>10</v>
          </cell>
          <cell r="B11" t="str">
            <v>Trường THPT Nguyễn Trãi</v>
          </cell>
        </row>
        <row r="12">
          <cell r="A12">
            <v>11</v>
          </cell>
          <cell r="B12" t="str">
            <v>Trường THPT Nguyễn Hữu Thọ</v>
          </cell>
        </row>
        <row r="13">
          <cell r="A13">
            <v>12</v>
          </cell>
          <cell r="B13" t="str">
            <v>Trường THPT Hùng Vương</v>
          </cell>
        </row>
        <row r="14">
          <cell r="A14">
            <v>13</v>
          </cell>
          <cell r="B14" t="str">
            <v>Trường THPT chuyên Lê Hồng Phong</v>
          </cell>
        </row>
        <row r="15">
          <cell r="A15">
            <v>14</v>
          </cell>
          <cell r="B15" t="str">
            <v>Trường THPT Trần Khai Nguyên</v>
          </cell>
        </row>
        <row r="16">
          <cell r="A16">
            <v>15</v>
          </cell>
          <cell r="B16" t="str">
            <v>Trường THPT Quốc tế Việt - Úc</v>
          </cell>
        </row>
        <row r="17">
          <cell r="A17">
            <v>16</v>
          </cell>
          <cell r="B17" t="str">
            <v>Trường THPT Mạc Đĩnh Chi</v>
          </cell>
        </row>
        <row r="18">
          <cell r="A18">
            <v>17</v>
          </cell>
          <cell r="B18" t="str">
            <v>Trường THPT Bình Phú</v>
          </cell>
        </row>
        <row r="19">
          <cell r="A19">
            <v>18</v>
          </cell>
          <cell r="B19" t="str">
            <v>Trường THPT Nguyễn Tất Thành</v>
          </cell>
        </row>
        <row r="20">
          <cell r="A20">
            <v>19</v>
          </cell>
          <cell r="B20" t="str">
            <v>Trường THPT Lê Thánh Tôn</v>
          </cell>
        </row>
        <row r="21">
          <cell r="A21">
            <v>20</v>
          </cell>
          <cell r="B21" t="str">
            <v>Trường THPT Ngô Quyền</v>
          </cell>
        </row>
        <row r="22">
          <cell r="A22">
            <v>21</v>
          </cell>
          <cell r="B22" t="str">
            <v>Trường THPT Tân Phong</v>
          </cell>
        </row>
        <row r="23">
          <cell r="A23">
            <v>22</v>
          </cell>
          <cell r="B23" t="str">
            <v>Trường THPT Nam Sài Gòn</v>
          </cell>
        </row>
        <row r="24">
          <cell r="A24">
            <v>23</v>
          </cell>
          <cell r="B24" t="str">
            <v>Trường THPT Lương Văn Can</v>
          </cell>
        </row>
        <row r="25">
          <cell r="A25">
            <v>24</v>
          </cell>
          <cell r="B25" t="str">
            <v>Trường THPT Ngô Gia Tự</v>
          </cell>
        </row>
        <row r="26">
          <cell r="A26">
            <v>25</v>
          </cell>
          <cell r="B26" t="str">
            <v>Trường THPT Tạ Quang Bửu</v>
          </cell>
        </row>
        <row r="27">
          <cell r="A27">
            <v>26</v>
          </cell>
          <cell r="B27" t="str">
            <v>Trường THPT chuyên NKTDTT Nguyễn Thị Định</v>
          </cell>
        </row>
        <row r="28">
          <cell r="A28">
            <v>27</v>
          </cell>
          <cell r="B28" t="str">
            <v>Trường THPT Nguyễn Văn Linh</v>
          </cell>
        </row>
        <row r="29">
          <cell r="A29">
            <v>28</v>
          </cell>
          <cell r="B29" t="str">
            <v>Trường THPT Nguyễn Huệ</v>
          </cell>
        </row>
        <row r="30">
          <cell r="A30">
            <v>29</v>
          </cell>
          <cell r="B30" t="str">
            <v>Trường THPT Phước Long</v>
          </cell>
        </row>
        <row r="31">
          <cell r="A31">
            <v>30</v>
          </cell>
          <cell r="B31" t="str">
            <v>Trường THPT Long Trường</v>
          </cell>
        </row>
        <row r="32">
          <cell r="A32">
            <v>31</v>
          </cell>
          <cell r="B32" t="str">
            <v>Trường THPT Nguyễn Văn Tăng</v>
          </cell>
        </row>
        <row r="33">
          <cell r="A33">
            <v>32</v>
          </cell>
          <cell r="B33" t="str">
            <v>Trường THPT Nguyễn Du</v>
          </cell>
        </row>
        <row r="34">
          <cell r="A34">
            <v>33</v>
          </cell>
          <cell r="B34" t="str">
            <v>Trường THPT Nguyễn Khuyến</v>
          </cell>
        </row>
        <row r="35">
          <cell r="A35">
            <v>34</v>
          </cell>
          <cell r="B35" t="str">
            <v>Trường THPT Nguyễn An Ninh</v>
          </cell>
        </row>
        <row r="36">
          <cell r="A36">
            <v>35</v>
          </cell>
          <cell r="B36" t="str">
            <v>Trường THPT Nguyễn Hiền</v>
          </cell>
        </row>
        <row r="37">
          <cell r="A37">
            <v>36</v>
          </cell>
          <cell r="B37" t="str">
            <v>Trường THPT Nam Kỳ Khởi Nghĩa</v>
          </cell>
        </row>
        <row r="38">
          <cell r="A38">
            <v>37</v>
          </cell>
          <cell r="B38" t="str">
            <v>Trường THPT Trần Quang Khải</v>
          </cell>
        </row>
        <row r="39">
          <cell r="A39">
            <v>38</v>
          </cell>
          <cell r="B39" t="str">
            <v>Trường THPT Thạnh Lộc</v>
          </cell>
        </row>
        <row r="40">
          <cell r="A40">
            <v>39</v>
          </cell>
          <cell r="B40" t="str">
            <v>Trường THPT Võ Trường Toản</v>
          </cell>
        </row>
        <row r="41">
          <cell r="A41">
            <v>40</v>
          </cell>
          <cell r="B41" t="str">
            <v>Trường THPT Trường Chinh</v>
          </cell>
        </row>
        <row r="42">
          <cell r="A42">
            <v>41</v>
          </cell>
          <cell r="B42" t="str">
            <v>Trường THPT Thanh Đa</v>
          </cell>
        </row>
        <row r="43">
          <cell r="A43">
            <v>42</v>
          </cell>
          <cell r="B43" t="str">
            <v>Trường THPT Gia Định</v>
          </cell>
        </row>
        <row r="44">
          <cell r="A44">
            <v>43</v>
          </cell>
          <cell r="B44" t="str">
            <v>Trường THPT Võ Thị Sáu</v>
          </cell>
        </row>
        <row r="45">
          <cell r="A45">
            <v>44</v>
          </cell>
          <cell r="B45" t="str">
            <v>Trường THPT Phan Đăng Lưu</v>
          </cell>
        </row>
        <row r="46">
          <cell r="A46">
            <v>45</v>
          </cell>
          <cell r="B46" t="str">
            <v>Trường THPT Hoàng Hoa Thám</v>
          </cell>
        </row>
        <row r="47">
          <cell r="A47">
            <v>46</v>
          </cell>
          <cell r="B47" t="str">
            <v>Trường THPT Trần Văn Giàu</v>
          </cell>
        </row>
        <row r="48">
          <cell r="A48">
            <v>47</v>
          </cell>
          <cell r="B48" t="str">
            <v>Trường THPT Gò Vấp</v>
          </cell>
        </row>
        <row r="49">
          <cell r="A49">
            <v>48</v>
          </cell>
          <cell r="B49" t="str">
            <v>Trường THPT Nguyễn Công Trứ</v>
          </cell>
        </row>
        <row r="50">
          <cell r="A50">
            <v>49</v>
          </cell>
          <cell r="B50" t="str">
            <v>Trường THPT Trần Hưng Đạo</v>
          </cell>
        </row>
        <row r="51">
          <cell r="A51">
            <v>50</v>
          </cell>
          <cell r="B51" t="str">
            <v>Trường THPT Nguyễn Trung Trực</v>
          </cell>
        </row>
        <row r="52">
          <cell r="A52">
            <v>51</v>
          </cell>
          <cell r="B52" t="str">
            <v>Trường THPT Lý Thường Kiệt</v>
          </cell>
        </row>
        <row r="53">
          <cell r="A53">
            <v>52</v>
          </cell>
          <cell r="B53" t="str">
            <v>Trường THPT Nguyễn Hữu Cầu</v>
          </cell>
        </row>
        <row r="54">
          <cell r="A54">
            <v>53</v>
          </cell>
          <cell r="B54" t="str">
            <v>Trường THPT Bà Điểm</v>
          </cell>
        </row>
        <row r="55">
          <cell r="A55">
            <v>54</v>
          </cell>
          <cell r="B55" t="str">
            <v>Trường THPT Nguyễn Văn Cừ</v>
          </cell>
        </row>
        <row r="56">
          <cell r="A56">
            <v>55</v>
          </cell>
          <cell r="B56" t="str">
            <v>Trường THPT Nguyễn Hữu Tiến</v>
          </cell>
        </row>
        <row r="57">
          <cell r="A57">
            <v>56</v>
          </cell>
          <cell r="B57" t="str">
            <v>Trường THPT Phạm Văn Sáng</v>
          </cell>
        </row>
        <row r="58">
          <cell r="A58">
            <v>57</v>
          </cell>
          <cell r="B58" t="str">
            <v>Trường THPT Phú Nhuận</v>
          </cell>
        </row>
        <row r="59">
          <cell r="A59">
            <v>58</v>
          </cell>
          <cell r="B59" t="str">
            <v>Trường THPT Hàn Thuyên</v>
          </cell>
        </row>
        <row r="60">
          <cell r="A60">
            <v>59</v>
          </cell>
          <cell r="B60" t="str">
            <v>Trường THPT Nguyễn Thượng Hiền</v>
          </cell>
        </row>
        <row r="61">
          <cell r="A61">
            <v>60</v>
          </cell>
          <cell r="B61" t="str">
            <v>Trường THPT Nguyễn Chí Thanh</v>
          </cell>
        </row>
        <row r="62">
          <cell r="A62">
            <v>61</v>
          </cell>
          <cell r="B62" t="str">
            <v>Trường THPT Nguyễn Thái Bình</v>
          </cell>
        </row>
        <row r="63">
          <cell r="A63">
            <v>62</v>
          </cell>
          <cell r="B63" t="str">
            <v>Trường THPT Trần Phú</v>
          </cell>
        </row>
        <row r="64">
          <cell r="A64">
            <v>63</v>
          </cell>
          <cell r="B64" t="str">
            <v>Trường THPT Tân Bình</v>
          </cell>
        </row>
        <row r="65">
          <cell r="A65">
            <v>64</v>
          </cell>
          <cell r="B65" t="str">
            <v>Trường THPT Tây Thạnh</v>
          </cell>
        </row>
        <row r="66">
          <cell r="A66">
            <v>65</v>
          </cell>
          <cell r="B66" t="str">
            <v>Trường THPT Nguyễn Hữu Huân</v>
          </cell>
        </row>
        <row r="67">
          <cell r="A67">
            <v>66</v>
          </cell>
          <cell r="B67" t="str">
            <v>Trường THPT Thủ Đức</v>
          </cell>
        </row>
        <row r="68">
          <cell r="A68">
            <v>67</v>
          </cell>
          <cell r="B68" t="str">
            <v>Trường THPT Tam Phú</v>
          </cell>
        </row>
        <row r="69">
          <cell r="A69">
            <v>68</v>
          </cell>
          <cell r="B69" t="str">
            <v>Trường THPT Hiệp Bình</v>
          </cell>
        </row>
        <row r="70">
          <cell r="A70">
            <v>69</v>
          </cell>
          <cell r="B70" t="str">
            <v>Trường THPT Đào Sơn Tây</v>
          </cell>
        </row>
        <row r="71">
          <cell r="A71">
            <v>70</v>
          </cell>
          <cell r="B71" t="str">
            <v>Trường THPT An Nhơn Tây</v>
          </cell>
        </row>
        <row r="72">
          <cell r="A72">
            <v>71</v>
          </cell>
          <cell r="B72" t="str">
            <v>Trường THPT Củ Chi</v>
          </cell>
        </row>
        <row r="73">
          <cell r="A73">
            <v>72</v>
          </cell>
          <cell r="B73" t="str">
            <v>Trường THPT Trung Phú</v>
          </cell>
        </row>
        <row r="74">
          <cell r="A74">
            <v>73</v>
          </cell>
          <cell r="B74" t="str">
            <v>Trường THPT Quang Trung</v>
          </cell>
        </row>
        <row r="75">
          <cell r="A75">
            <v>74</v>
          </cell>
          <cell r="B75" t="str">
            <v>Trường Thiếu Sinh quân</v>
          </cell>
        </row>
        <row r="76">
          <cell r="A76">
            <v>75</v>
          </cell>
          <cell r="B76" t="str">
            <v>Trường THPT Trung Lập</v>
          </cell>
        </row>
        <row r="77">
          <cell r="A77">
            <v>76</v>
          </cell>
          <cell r="B77" t="str">
            <v>Trường THPT Phú Hòa</v>
          </cell>
        </row>
        <row r="78">
          <cell r="A78">
            <v>77</v>
          </cell>
          <cell r="B78" t="str">
            <v>Trường THPT Tân Thông Hội</v>
          </cell>
        </row>
        <row r="79">
          <cell r="A79">
            <v>78</v>
          </cell>
          <cell r="B79" t="str">
            <v>Trường THPT Đa Phước</v>
          </cell>
        </row>
        <row r="80">
          <cell r="A80">
            <v>79</v>
          </cell>
          <cell r="B80" t="str">
            <v>Trường THPT Bình Chánh</v>
          </cell>
        </row>
        <row r="81">
          <cell r="A81">
            <v>80</v>
          </cell>
          <cell r="B81" t="str">
            <v>Trường THPT Lê Minh Xuân</v>
          </cell>
        </row>
        <row r="82">
          <cell r="A82">
            <v>81</v>
          </cell>
          <cell r="B82" t="str">
            <v>Trường THPT Tân Túc</v>
          </cell>
        </row>
        <row r="83">
          <cell r="A83">
            <v>82</v>
          </cell>
          <cell r="B83" t="str">
            <v>Trường THPT Vĩnh Lộc B</v>
          </cell>
        </row>
        <row r="84">
          <cell r="A84">
            <v>83</v>
          </cell>
          <cell r="B84" t="str">
            <v>Trường THPT An Lạc</v>
          </cell>
        </row>
        <row r="85">
          <cell r="A85">
            <v>84</v>
          </cell>
          <cell r="B85" t="str">
            <v>Trường THPT Vĩnh Lộc</v>
          </cell>
        </row>
        <row r="86">
          <cell r="A86">
            <v>85</v>
          </cell>
          <cell r="B86" t="str">
            <v>Trường THPT Nguyễn Hữu Cảnh</v>
          </cell>
        </row>
        <row r="87">
          <cell r="A87">
            <v>86</v>
          </cell>
          <cell r="B87" t="str">
            <v>Trường THPT Bình Hưng Hòa</v>
          </cell>
        </row>
        <row r="88">
          <cell r="A88">
            <v>87</v>
          </cell>
          <cell r="B88" t="str">
            <v>Trường THPT Bình Tân</v>
          </cell>
        </row>
        <row r="89">
          <cell r="A89">
            <v>88</v>
          </cell>
          <cell r="B89" t="str">
            <v>Trường THPT Bình Khánh</v>
          </cell>
        </row>
        <row r="90">
          <cell r="A90">
            <v>89</v>
          </cell>
          <cell r="B90" t="str">
            <v>Trường THPT Cần Thạnh</v>
          </cell>
        </row>
        <row r="91">
          <cell r="A91">
            <v>90</v>
          </cell>
          <cell r="B91" t="str">
            <v>Trường THPT An Nghĩa</v>
          </cell>
        </row>
        <row r="92">
          <cell r="A92">
            <v>91</v>
          </cell>
          <cell r="B92" t="str">
            <v>Trường THPT Long Thới</v>
          </cell>
        </row>
        <row r="93">
          <cell r="A93">
            <v>92</v>
          </cell>
          <cell r="B93" t="str">
            <v>Trường THPT Phước Kiển</v>
          </cell>
        </row>
        <row r="94">
          <cell r="A94">
            <v>93</v>
          </cell>
          <cell r="B94" t="str">
            <v>Trường THPT Dương Văn Dương</v>
          </cell>
        </row>
        <row r="95">
          <cell r="A95">
            <v>94</v>
          </cell>
          <cell r="B95" t="str">
            <v>Trường THPT Lương Thế Vinh</v>
          </cell>
        </row>
        <row r="96">
          <cell r="A96">
            <v>95</v>
          </cell>
          <cell r="B96" t="str">
            <v>Trường THPT Nguyễn Thị Diệu</v>
          </cell>
        </row>
        <row r="97">
          <cell r="A97">
            <v>96</v>
          </cell>
          <cell r="B97" t="str">
            <v>Trường THPT Trần Hữu Trang</v>
          </cell>
        </row>
        <row r="98">
          <cell r="A98">
            <v>97</v>
          </cell>
          <cell r="B98" t="str">
            <v>Trường THPT Sương Nguyệt Anh</v>
          </cell>
        </row>
        <row r="99">
          <cell r="A99">
            <v>98</v>
          </cell>
          <cell r="B99" t="str">
            <v>Trường THPT Diên Hồng</v>
          </cell>
        </row>
        <row r="100">
          <cell r="A100">
            <v>99</v>
          </cell>
          <cell r="B100" t="str">
            <v>Trường THPT Võ Văn Kiệt</v>
          </cell>
        </row>
        <row r="101">
          <cell r="A101">
            <v>100</v>
          </cell>
          <cell r="B101" t="str">
            <v>Trung tâm GDTX Quận 1</v>
          </cell>
        </row>
        <row r="102">
          <cell r="A102">
            <v>101</v>
          </cell>
          <cell r="B102" t="str">
            <v>Trung tâm GDTX Lê Quý Đôn</v>
          </cell>
        </row>
        <row r="103">
          <cell r="A103">
            <v>102</v>
          </cell>
          <cell r="B103" t="str">
            <v>Trung tâm GDTX Quận 2</v>
          </cell>
        </row>
        <row r="104">
          <cell r="A104">
            <v>103</v>
          </cell>
          <cell r="B104" t="str">
            <v>Trung tâm GDTX Quận 3</v>
          </cell>
        </row>
        <row r="105">
          <cell r="A105">
            <v>104</v>
          </cell>
          <cell r="B105" t="str">
            <v>Trung tâm GDTX Quận 4</v>
          </cell>
        </row>
        <row r="106">
          <cell r="A106">
            <v>105</v>
          </cell>
          <cell r="B106" t="str">
            <v>Trung tâm GDTX Quận 5</v>
          </cell>
        </row>
        <row r="107">
          <cell r="A107">
            <v>106</v>
          </cell>
          <cell r="B107" t="str">
            <v>Trung tâm GDTX Chu Văn An</v>
          </cell>
        </row>
        <row r="108">
          <cell r="A108">
            <v>107</v>
          </cell>
          <cell r="B108" t="str">
            <v>Trung tâm GDTX Tiếng Hoa</v>
          </cell>
        </row>
        <row r="109">
          <cell r="A109">
            <v>108</v>
          </cell>
          <cell r="B109" t="str">
            <v>Trung tâm GDTX Quận 6</v>
          </cell>
        </row>
        <row r="110">
          <cell r="A110">
            <v>109</v>
          </cell>
          <cell r="B110" t="str">
            <v>Trung tâm GDTX Quận 7</v>
          </cell>
        </row>
        <row r="111">
          <cell r="A111">
            <v>110</v>
          </cell>
          <cell r="B111" t="str">
            <v>Trung tâm GDTX Quận 8</v>
          </cell>
        </row>
        <row r="112">
          <cell r="A112">
            <v>111</v>
          </cell>
          <cell r="B112" t="str">
            <v>Trung tâm GDTX Quận 9</v>
          </cell>
        </row>
        <row r="113">
          <cell r="A113">
            <v>112</v>
          </cell>
          <cell r="B113" t="str">
            <v>Trung tâm GDTX Quận 10</v>
          </cell>
        </row>
        <row r="114">
          <cell r="A114">
            <v>113</v>
          </cell>
          <cell r="B114" t="str">
            <v>Trung tâm GDTX Quận 11</v>
          </cell>
        </row>
        <row r="115">
          <cell r="A115">
            <v>114</v>
          </cell>
          <cell r="B115" t="str">
            <v>Trung tâm GDTX Quận 12</v>
          </cell>
        </row>
        <row r="116">
          <cell r="A116">
            <v>115</v>
          </cell>
          <cell r="B116" t="str">
            <v>Trung tâm GDTX Quận Phú Nhuận</v>
          </cell>
        </row>
        <row r="117">
          <cell r="A117">
            <v>116</v>
          </cell>
          <cell r="B117" t="str">
            <v>Trung tâm GDTX Quận Bình Thạnh</v>
          </cell>
        </row>
        <row r="118">
          <cell r="A118">
            <v>117</v>
          </cell>
          <cell r="B118" t="str">
            <v>Trung tâm GDTX Quận Tân Bình</v>
          </cell>
        </row>
        <row r="119">
          <cell r="A119">
            <v>118</v>
          </cell>
          <cell r="B119" t="str">
            <v>Trung tâm GDTX Quận Tân Phú</v>
          </cell>
        </row>
        <row r="120">
          <cell r="A120">
            <v>119</v>
          </cell>
          <cell r="B120" t="str">
            <v>Trung tâm GDTX Quận Gò Vấp</v>
          </cell>
        </row>
        <row r="121">
          <cell r="A121">
            <v>120</v>
          </cell>
          <cell r="B121" t="str">
            <v>Trung tâm GDTX Quận Thủ Đức</v>
          </cell>
        </row>
        <row r="122">
          <cell r="A122">
            <v>121</v>
          </cell>
          <cell r="B122" t="str">
            <v>Trung tâm GDTX Huyện Hóc Môn</v>
          </cell>
        </row>
        <row r="123">
          <cell r="A123">
            <v>122</v>
          </cell>
          <cell r="B123" t="str">
            <v>Trung tâm GDTX Huyện Củ Chi</v>
          </cell>
        </row>
        <row r="124">
          <cell r="A124">
            <v>123</v>
          </cell>
          <cell r="B124" t="str">
            <v>Trung tâm GDTX Huyện Bình Chánh</v>
          </cell>
        </row>
        <row r="125">
          <cell r="A125">
            <v>124</v>
          </cell>
          <cell r="B125" t="str">
            <v>Trung tâm GDTX Quận Bình Tân</v>
          </cell>
        </row>
        <row r="126">
          <cell r="A126">
            <v>125</v>
          </cell>
          <cell r="B126" t="str">
            <v>Trung tâm GDTX Huyện Nhà Bè</v>
          </cell>
        </row>
        <row r="127">
          <cell r="A127">
            <v>126</v>
          </cell>
          <cell r="B127" t="str">
            <v>Trung tâm GDTX Huyện Cần Giờ</v>
          </cell>
        </row>
        <row r="128">
          <cell r="A128">
            <v>127</v>
          </cell>
          <cell r="B128" t="str">
            <v>Trung tâm GD KTTH và HN Lê Thị Hồng Gấm</v>
          </cell>
        </row>
        <row r="129">
          <cell r="A129">
            <v>128</v>
          </cell>
          <cell r="B129" t="str">
            <v>Trung tâm HTPTGDHN cho Người Khuyết tật</v>
          </cell>
        </row>
        <row r="130">
          <cell r="A130">
            <v>129</v>
          </cell>
          <cell r="B130" t="str">
            <v>Trường mầm non 19/5 thành phố</v>
          </cell>
        </row>
        <row r="131">
          <cell r="A131">
            <v>130</v>
          </cell>
          <cell r="B131" t="str">
            <v>Trường mầm non Nam Sài Gòn</v>
          </cell>
        </row>
        <row r="132">
          <cell r="A132">
            <v>131</v>
          </cell>
          <cell r="B132" t="str">
            <v>Trường mầm non thành phố</v>
          </cell>
        </row>
        <row r="133">
          <cell r="A133">
            <v>132</v>
          </cell>
          <cell r="B133" t="str">
            <v>Trường Trung cấp Kinh tế - Kỹ thuật Nguyễn Hữu Cảnh</v>
          </cell>
        </row>
        <row r="134">
          <cell r="A134">
            <v>133</v>
          </cell>
          <cell r="B134" t="str">
            <v>Trường Trung cấp Kỹ thuật và Nghiệp vụ Nam Sài Gòn</v>
          </cell>
        </row>
        <row r="135">
          <cell r="A135">
            <v>134</v>
          </cell>
          <cell r="B135" t="str">
            <v>Trường Trung cấp Kinh tế-Kỹ thuật quận 12</v>
          </cell>
        </row>
        <row r="136">
          <cell r="A136">
            <v>135</v>
          </cell>
          <cell r="B136" t="str">
            <v>Trường Trung cấp Kinh tế-Kỹ thuật Hóc Môn</v>
          </cell>
        </row>
        <row r="137">
          <cell r="A137">
            <v>136</v>
          </cell>
          <cell r="B137" t="str">
            <v>Trường Cao đẳng Kinh tế - Kỹ thuật Thành phố Hồ Chí Minh</v>
          </cell>
        </row>
        <row r="138">
          <cell r="A138">
            <v>137</v>
          </cell>
          <cell r="B138" t="str">
            <v>Trường Cao đẳng Kinh tế</v>
          </cell>
        </row>
        <row r="139">
          <cell r="A139">
            <v>138</v>
          </cell>
          <cell r="B139" t="str">
            <v>Trường Cao đẳng Kỹ thuật  Lý Tự Trọng TP.HCM</v>
          </cell>
        </row>
        <row r="140">
          <cell r="A140">
            <v>139</v>
          </cell>
          <cell r="B140" t="str">
            <v>Trường Cao đẳng Công nghệ Thủ Đức</v>
          </cell>
        </row>
        <row r="141">
          <cell r="A141">
            <v>140</v>
          </cell>
          <cell r="B141" t="str">
            <v>Trường PTĐB Nguyễn Đình Chiểu</v>
          </cell>
        </row>
        <row r="142">
          <cell r="A142">
            <v>141</v>
          </cell>
          <cell r="B142" t="str">
            <v>Báo Giáo dục TPHCM</v>
          </cell>
        </row>
        <row r="143">
          <cell r="A143">
            <v>142</v>
          </cell>
          <cell r="B143" t="str">
            <v>Trung tâm Ngoại ngữ - Tin học</v>
          </cell>
        </row>
        <row r="144">
          <cell r="A144">
            <v>143</v>
          </cell>
          <cell r="B144" t="str">
            <v>Trung tâm Thông tin và Chương trình giáo dục</v>
          </cell>
        </row>
        <row r="145">
          <cell r="A145">
            <v>144</v>
          </cell>
          <cell r="B145" t="str">
            <v>Ban Quản lý đầu tư xây dựng các công trình thuộc Sở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Truong"/>
      <sheetName val="Tonghop_guiSGD"/>
      <sheetName val="TH_Mamno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TH_Tieuhoc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TH_THCS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TH_THPT"/>
      <sheetName val="101"/>
      <sheetName val="102"/>
      <sheetName val="103"/>
      <sheetName val="Dinhbien"/>
      <sheetName val="heso_LOP_thuong"/>
      <sheetName val="heso_LOPchu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>
        <row r="14">
          <cell r="D14">
            <v>0</v>
          </cell>
          <cell r="F14">
            <v>0</v>
          </cell>
        </row>
        <row r="15">
          <cell r="D15">
            <v>0</v>
          </cell>
        </row>
        <row r="18">
          <cell r="D18">
            <v>1</v>
          </cell>
          <cell r="F18">
            <v>1</v>
          </cell>
        </row>
        <row r="19">
          <cell r="D19">
            <v>1</v>
          </cell>
          <cell r="F19">
            <v>1</v>
          </cell>
        </row>
        <row r="20">
          <cell r="D20">
            <v>1</v>
          </cell>
          <cell r="F20">
            <v>1</v>
          </cell>
        </row>
        <row r="21">
          <cell r="D21">
            <v>0</v>
          </cell>
        </row>
        <row r="23">
          <cell r="F23">
            <v>3</v>
          </cell>
        </row>
        <row r="24">
          <cell r="F24">
            <v>2</v>
          </cell>
        </row>
      </sheetData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topLeftCell="A121" zoomScale="85" zoomScaleNormal="85" zoomScalePageLayoutView="85" workbookViewId="0">
      <selection activeCell="B147" sqref="B147"/>
    </sheetView>
  </sheetViews>
  <sheetFormatPr defaultColWidth="9.88671875" defaultRowHeight="18.75"/>
  <cols>
    <col min="1" max="1" width="9.44140625" style="11" customWidth="1"/>
    <col min="2" max="2" width="54.44140625" style="15" bestFit="1" customWidth="1"/>
    <col min="3" max="3" width="19.44140625" style="11" customWidth="1"/>
    <col min="4" max="4" width="30" style="11" customWidth="1"/>
    <col min="5" max="5" width="13.6640625" style="11" bestFit="1" customWidth="1"/>
    <col min="6" max="16384" width="9.88671875" style="11"/>
  </cols>
  <sheetData>
    <row r="1" spans="1:7" s="4" customFormat="1" ht="64.5" customHeight="1">
      <c r="A1" s="1" t="s">
        <v>0</v>
      </c>
      <c r="B1" s="1" t="s">
        <v>1</v>
      </c>
      <c r="C1" s="1" t="s">
        <v>2</v>
      </c>
      <c r="D1" s="1" t="s">
        <v>273</v>
      </c>
      <c r="E1" s="1" t="s">
        <v>0</v>
      </c>
      <c r="F1" s="2"/>
      <c r="G1" s="3"/>
    </row>
    <row r="2" spans="1:7">
      <c r="A2" s="5">
        <v>1</v>
      </c>
      <c r="B2" s="6" t="s">
        <v>3</v>
      </c>
      <c r="C2" s="7" t="s">
        <v>4</v>
      </c>
      <c r="D2" s="8" t="s">
        <v>396</v>
      </c>
      <c r="E2" s="9">
        <f t="shared" ref="E2:E65" si="0">A2</f>
        <v>1</v>
      </c>
      <c r="F2" s="10"/>
      <c r="G2" s="10"/>
    </row>
    <row r="3" spans="1:7">
      <c r="A3" s="5">
        <v>2</v>
      </c>
      <c r="B3" s="6" t="s">
        <v>5</v>
      </c>
      <c r="C3" s="7" t="s">
        <v>6</v>
      </c>
      <c r="D3" s="8" t="s">
        <v>396</v>
      </c>
      <c r="E3" s="9">
        <f t="shared" si="0"/>
        <v>2</v>
      </c>
      <c r="F3" s="12"/>
      <c r="G3" s="10"/>
    </row>
    <row r="4" spans="1:7">
      <c r="A4" s="5">
        <v>3</v>
      </c>
      <c r="B4" s="6" t="s">
        <v>7</v>
      </c>
      <c r="C4" s="7" t="s">
        <v>8</v>
      </c>
      <c r="D4" s="8" t="s">
        <v>397</v>
      </c>
      <c r="E4" s="9">
        <f t="shared" si="0"/>
        <v>3</v>
      </c>
      <c r="F4" s="10"/>
      <c r="G4" s="10"/>
    </row>
    <row r="5" spans="1:7">
      <c r="A5" s="5">
        <v>4</v>
      </c>
      <c r="B5" s="6" t="s">
        <v>9</v>
      </c>
      <c r="C5" s="7" t="s">
        <v>10</v>
      </c>
      <c r="D5" s="8" t="s">
        <v>396</v>
      </c>
      <c r="E5" s="9">
        <f t="shared" si="0"/>
        <v>4</v>
      </c>
      <c r="F5" s="10"/>
      <c r="G5" s="10"/>
    </row>
    <row r="6" spans="1:7">
      <c r="A6" s="5">
        <v>5</v>
      </c>
      <c r="B6" s="6" t="s">
        <v>11</v>
      </c>
      <c r="C6" s="7" t="s">
        <v>12</v>
      </c>
      <c r="D6" s="8" t="s">
        <v>396</v>
      </c>
      <c r="E6" s="9">
        <f t="shared" si="0"/>
        <v>5</v>
      </c>
      <c r="F6" s="10"/>
      <c r="G6" s="10"/>
    </row>
    <row r="7" spans="1:7">
      <c r="A7" s="5">
        <v>6</v>
      </c>
      <c r="B7" s="6" t="s">
        <v>13</v>
      </c>
      <c r="C7" s="7" t="s">
        <v>14</v>
      </c>
      <c r="D7" s="8" t="s">
        <v>396</v>
      </c>
      <c r="E7" s="9">
        <f t="shared" si="0"/>
        <v>6</v>
      </c>
      <c r="F7" s="10"/>
      <c r="G7" s="10"/>
    </row>
    <row r="8" spans="1:7">
      <c r="A8" s="5">
        <v>7</v>
      </c>
      <c r="B8" s="6" t="s">
        <v>15</v>
      </c>
      <c r="C8" s="7" t="s">
        <v>16</v>
      </c>
      <c r="D8" s="8" t="s">
        <v>396</v>
      </c>
      <c r="E8" s="9">
        <f t="shared" si="0"/>
        <v>7</v>
      </c>
      <c r="F8" s="12"/>
      <c r="G8" s="10"/>
    </row>
    <row r="9" spans="1:7">
      <c r="A9" s="5">
        <v>8</v>
      </c>
      <c r="B9" s="6" t="s">
        <v>17</v>
      </c>
      <c r="C9" s="7" t="s">
        <v>18</v>
      </c>
      <c r="D9" s="8" t="s">
        <v>396</v>
      </c>
      <c r="E9" s="9">
        <f t="shared" si="0"/>
        <v>8</v>
      </c>
      <c r="F9" s="10"/>
      <c r="G9" s="10"/>
    </row>
    <row r="10" spans="1:7">
      <c r="A10" s="5">
        <v>9</v>
      </c>
      <c r="B10" s="6" t="s">
        <v>19</v>
      </c>
      <c r="C10" s="7" t="s">
        <v>20</v>
      </c>
      <c r="D10" s="8" t="s">
        <v>396</v>
      </c>
      <c r="E10" s="9">
        <f t="shared" si="0"/>
        <v>9</v>
      </c>
      <c r="F10" s="10"/>
      <c r="G10" s="10"/>
    </row>
    <row r="11" spans="1:7">
      <c r="A11" s="5">
        <v>10</v>
      </c>
      <c r="B11" s="6" t="s">
        <v>21</v>
      </c>
      <c r="C11" s="7" t="s">
        <v>22</v>
      </c>
      <c r="D11" s="8" t="s">
        <v>396</v>
      </c>
      <c r="E11" s="9">
        <f t="shared" si="0"/>
        <v>10</v>
      </c>
      <c r="F11" s="10"/>
      <c r="G11" s="10"/>
    </row>
    <row r="12" spans="1:7">
      <c r="A12" s="5">
        <v>11</v>
      </c>
      <c r="B12" s="6" t="s">
        <v>23</v>
      </c>
      <c r="C12" s="7" t="s">
        <v>24</v>
      </c>
      <c r="D12" s="8" t="s">
        <v>396</v>
      </c>
      <c r="E12" s="9">
        <f t="shared" si="0"/>
        <v>11</v>
      </c>
      <c r="F12" s="10"/>
      <c r="G12" s="10"/>
    </row>
    <row r="13" spans="1:7">
      <c r="A13" s="5">
        <v>12</v>
      </c>
      <c r="B13" s="6" t="s">
        <v>25</v>
      </c>
      <c r="C13" s="7" t="s">
        <v>26</v>
      </c>
      <c r="D13" s="8" t="s">
        <v>396</v>
      </c>
      <c r="E13" s="9">
        <f t="shared" si="0"/>
        <v>12</v>
      </c>
      <c r="F13" s="10"/>
      <c r="G13" s="10"/>
    </row>
    <row r="14" spans="1:7">
      <c r="A14" s="5">
        <v>13</v>
      </c>
      <c r="B14" s="6" t="s">
        <v>27</v>
      </c>
      <c r="C14" s="7" t="s">
        <v>28</v>
      </c>
      <c r="D14" s="8" t="s">
        <v>397</v>
      </c>
      <c r="E14" s="9">
        <f t="shared" si="0"/>
        <v>13</v>
      </c>
      <c r="F14" s="10"/>
      <c r="G14" s="10"/>
    </row>
    <row r="15" spans="1:7">
      <c r="A15" s="5">
        <v>14</v>
      </c>
      <c r="B15" s="6" t="s">
        <v>29</v>
      </c>
      <c r="C15" s="7" t="s">
        <v>30</v>
      </c>
      <c r="D15" s="8" t="s">
        <v>396</v>
      </c>
      <c r="E15" s="9">
        <f t="shared" si="0"/>
        <v>14</v>
      </c>
      <c r="F15" s="10"/>
      <c r="G15" s="10"/>
    </row>
    <row r="16" spans="1:7">
      <c r="A16" s="5">
        <v>15</v>
      </c>
      <c r="B16" s="6" t="s">
        <v>31</v>
      </c>
      <c r="C16" s="7" t="s">
        <v>32</v>
      </c>
      <c r="D16" s="8" t="s">
        <v>396</v>
      </c>
      <c r="E16" s="9">
        <f t="shared" si="0"/>
        <v>15</v>
      </c>
      <c r="F16" s="10"/>
      <c r="G16" s="10"/>
    </row>
    <row r="17" spans="1:7">
      <c r="A17" s="5">
        <v>16</v>
      </c>
      <c r="B17" s="6" t="s">
        <v>33</v>
      </c>
      <c r="C17" s="7" t="s">
        <v>34</v>
      </c>
      <c r="D17" s="8" t="s">
        <v>398</v>
      </c>
      <c r="E17" s="9">
        <f t="shared" si="0"/>
        <v>16</v>
      </c>
      <c r="F17" s="10"/>
      <c r="G17" s="10"/>
    </row>
    <row r="18" spans="1:7">
      <c r="A18" s="5">
        <v>17</v>
      </c>
      <c r="B18" s="6" t="s">
        <v>35</v>
      </c>
      <c r="C18" s="7" t="s">
        <v>36</v>
      </c>
      <c r="D18" s="8" t="s">
        <v>396</v>
      </c>
      <c r="E18" s="9">
        <f t="shared" si="0"/>
        <v>17</v>
      </c>
      <c r="F18" s="10"/>
      <c r="G18" s="10"/>
    </row>
    <row r="19" spans="1:7">
      <c r="A19" s="5">
        <v>18</v>
      </c>
      <c r="B19" s="6" t="s">
        <v>37</v>
      </c>
      <c r="C19" s="7" t="s">
        <v>38</v>
      </c>
      <c r="D19" s="8" t="s">
        <v>396</v>
      </c>
      <c r="E19" s="9">
        <f t="shared" si="0"/>
        <v>18</v>
      </c>
      <c r="F19" s="10"/>
      <c r="G19" s="10"/>
    </row>
    <row r="20" spans="1:7">
      <c r="A20" s="5">
        <v>19</v>
      </c>
      <c r="B20" s="6" t="s">
        <v>39</v>
      </c>
      <c r="C20" s="7" t="s">
        <v>40</v>
      </c>
      <c r="D20" s="8" t="s">
        <v>396</v>
      </c>
      <c r="E20" s="9">
        <f t="shared" si="0"/>
        <v>19</v>
      </c>
      <c r="F20" s="10"/>
      <c r="G20" s="10"/>
    </row>
    <row r="21" spans="1:7">
      <c r="A21" s="5">
        <v>20</v>
      </c>
      <c r="B21" s="6" t="s">
        <v>41</v>
      </c>
      <c r="C21" s="7" t="s">
        <v>42</v>
      </c>
      <c r="D21" s="8" t="s">
        <v>396</v>
      </c>
      <c r="E21" s="9">
        <f t="shared" si="0"/>
        <v>20</v>
      </c>
      <c r="F21" s="10"/>
      <c r="G21" s="10"/>
    </row>
    <row r="22" spans="1:7">
      <c r="A22" s="5">
        <v>21</v>
      </c>
      <c r="B22" s="6" t="s">
        <v>43</v>
      </c>
      <c r="C22" s="7" t="s">
        <v>44</v>
      </c>
      <c r="D22" s="8" t="s">
        <v>396</v>
      </c>
      <c r="E22" s="9">
        <f t="shared" si="0"/>
        <v>21</v>
      </c>
      <c r="F22" s="10"/>
      <c r="G22" s="10"/>
    </row>
    <row r="23" spans="1:7">
      <c r="A23" s="5">
        <v>22</v>
      </c>
      <c r="B23" s="6" t="s">
        <v>45</v>
      </c>
      <c r="C23" s="7" t="s">
        <v>46</v>
      </c>
      <c r="D23" s="8" t="s">
        <v>396</v>
      </c>
      <c r="E23" s="9">
        <f t="shared" si="0"/>
        <v>22</v>
      </c>
      <c r="F23" s="10"/>
      <c r="G23" s="10"/>
    </row>
    <row r="24" spans="1:7">
      <c r="A24" s="5">
        <v>23</v>
      </c>
      <c r="B24" s="6" t="s">
        <v>47</v>
      </c>
      <c r="C24" s="7" t="s">
        <v>48</v>
      </c>
      <c r="D24" s="8" t="s">
        <v>396</v>
      </c>
      <c r="E24" s="9">
        <f t="shared" si="0"/>
        <v>23</v>
      </c>
      <c r="F24" s="10"/>
      <c r="G24" s="10"/>
    </row>
    <row r="25" spans="1:7">
      <c r="A25" s="5">
        <v>24</v>
      </c>
      <c r="B25" s="6" t="s">
        <v>49</v>
      </c>
      <c r="C25" s="7" t="s">
        <v>50</v>
      </c>
      <c r="D25" s="8" t="s">
        <v>396</v>
      </c>
      <c r="E25" s="9">
        <f t="shared" si="0"/>
        <v>24</v>
      </c>
      <c r="F25" s="10"/>
      <c r="G25" s="10"/>
    </row>
    <row r="26" spans="1:7">
      <c r="A26" s="5">
        <v>25</v>
      </c>
      <c r="B26" s="6" t="s">
        <v>51</v>
      </c>
      <c r="C26" s="7" t="s">
        <v>52</v>
      </c>
      <c r="D26" s="8" t="s">
        <v>396</v>
      </c>
      <c r="E26" s="9">
        <f t="shared" si="0"/>
        <v>25</v>
      </c>
      <c r="F26" s="10"/>
      <c r="G26" s="10"/>
    </row>
    <row r="27" spans="1:7">
      <c r="A27" s="5">
        <v>26</v>
      </c>
      <c r="B27" s="6" t="s">
        <v>53</v>
      </c>
      <c r="C27" s="7" t="s">
        <v>54</v>
      </c>
      <c r="D27" s="8" t="s">
        <v>397</v>
      </c>
      <c r="E27" s="9">
        <f t="shared" si="0"/>
        <v>26</v>
      </c>
      <c r="F27" s="10"/>
      <c r="G27" s="10"/>
    </row>
    <row r="28" spans="1:7">
      <c r="A28" s="5">
        <v>27</v>
      </c>
      <c r="B28" s="6" t="s">
        <v>55</v>
      </c>
      <c r="C28" s="7" t="s">
        <v>56</v>
      </c>
      <c r="D28" s="8" t="s">
        <v>396</v>
      </c>
      <c r="E28" s="9">
        <f t="shared" si="0"/>
        <v>27</v>
      </c>
      <c r="F28" s="10"/>
      <c r="G28" s="10"/>
    </row>
    <row r="29" spans="1:7">
      <c r="A29" s="5">
        <v>28</v>
      </c>
      <c r="B29" s="6" t="s">
        <v>57</v>
      </c>
      <c r="C29" s="7" t="s">
        <v>58</v>
      </c>
      <c r="D29" s="8" t="s">
        <v>396</v>
      </c>
      <c r="E29" s="9">
        <f t="shared" si="0"/>
        <v>28</v>
      </c>
      <c r="F29" s="10"/>
      <c r="G29" s="10"/>
    </row>
    <row r="30" spans="1:7">
      <c r="A30" s="5">
        <v>29</v>
      </c>
      <c r="B30" s="6" t="s">
        <v>59</v>
      </c>
      <c r="C30" s="7" t="s">
        <v>60</v>
      </c>
      <c r="D30" s="8" t="s">
        <v>396</v>
      </c>
      <c r="E30" s="9">
        <f t="shared" si="0"/>
        <v>29</v>
      </c>
      <c r="F30" s="10"/>
      <c r="G30" s="10"/>
    </row>
    <row r="31" spans="1:7">
      <c r="A31" s="5">
        <v>30</v>
      </c>
      <c r="B31" s="6" t="s">
        <v>61</v>
      </c>
      <c r="C31" s="7" t="s">
        <v>62</v>
      </c>
      <c r="D31" s="8" t="s">
        <v>396</v>
      </c>
      <c r="E31" s="9">
        <f t="shared" si="0"/>
        <v>30</v>
      </c>
      <c r="F31" s="10"/>
      <c r="G31" s="10"/>
    </row>
    <row r="32" spans="1:7">
      <c r="A32" s="5">
        <v>31</v>
      </c>
      <c r="B32" s="6" t="s">
        <v>63</v>
      </c>
      <c r="C32" s="7" t="s">
        <v>64</v>
      </c>
      <c r="D32" s="8" t="s">
        <v>396</v>
      </c>
      <c r="E32" s="9">
        <f t="shared" si="0"/>
        <v>31</v>
      </c>
      <c r="F32" s="10"/>
      <c r="G32" s="10"/>
    </row>
    <row r="33" spans="1:7">
      <c r="A33" s="5">
        <v>32</v>
      </c>
      <c r="B33" s="6" t="s">
        <v>65</v>
      </c>
      <c r="C33" s="7" t="s">
        <v>66</v>
      </c>
      <c r="D33" s="8" t="s">
        <v>396</v>
      </c>
      <c r="E33" s="9">
        <f t="shared" si="0"/>
        <v>32</v>
      </c>
      <c r="F33" s="10"/>
      <c r="G33" s="10"/>
    </row>
    <row r="34" spans="1:7">
      <c r="A34" s="5">
        <v>33</v>
      </c>
      <c r="B34" s="6" t="s">
        <v>67</v>
      </c>
      <c r="C34" s="7" t="s">
        <v>68</v>
      </c>
      <c r="D34" s="8" t="s">
        <v>396</v>
      </c>
      <c r="E34" s="9">
        <f t="shared" si="0"/>
        <v>33</v>
      </c>
      <c r="F34" s="10"/>
      <c r="G34" s="10"/>
    </row>
    <row r="35" spans="1:7">
      <c r="A35" s="5">
        <v>34</v>
      </c>
      <c r="B35" s="6" t="s">
        <v>69</v>
      </c>
      <c r="C35" s="7" t="s">
        <v>70</v>
      </c>
      <c r="D35" s="8" t="s">
        <v>396</v>
      </c>
      <c r="E35" s="9">
        <f t="shared" si="0"/>
        <v>34</v>
      </c>
      <c r="F35" s="10"/>
      <c r="G35" s="10"/>
    </row>
    <row r="36" spans="1:7">
      <c r="A36" s="5">
        <v>35</v>
      </c>
      <c r="B36" s="6" t="s">
        <v>71</v>
      </c>
      <c r="C36" s="7" t="s">
        <v>72</v>
      </c>
      <c r="D36" s="8" t="s">
        <v>396</v>
      </c>
      <c r="E36" s="9">
        <f t="shared" si="0"/>
        <v>35</v>
      </c>
      <c r="F36" s="10"/>
      <c r="G36" s="10"/>
    </row>
    <row r="37" spans="1:7">
      <c r="A37" s="5">
        <v>36</v>
      </c>
      <c r="B37" s="6" t="s">
        <v>73</v>
      </c>
      <c r="C37" s="7" t="s">
        <v>74</v>
      </c>
      <c r="D37" s="8" t="s">
        <v>396</v>
      </c>
      <c r="E37" s="9">
        <f t="shared" si="0"/>
        <v>36</v>
      </c>
      <c r="F37" s="10"/>
      <c r="G37" s="10"/>
    </row>
    <row r="38" spans="1:7">
      <c r="A38" s="5">
        <v>37</v>
      </c>
      <c r="B38" s="6" t="s">
        <v>75</v>
      </c>
      <c r="C38" s="7" t="s">
        <v>76</v>
      </c>
      <c r="D38" s="8" t="s">
        <v>396</v>
      </c>
      <c r="E38" s="9">
        <f t="shared" si="0"/>
        <v>37</v>
      </c>
      <c r="F38" s="10"/>
      <c r="G38" s="10"/>
    </row>
    <row r="39" spans="1:7">
      <c r="A39" s="5">
        <v>38</v>
      </c>
      <c r="B39" s="6" t="s">
        <v>77</v>
      </c>
      <c r="C39" s="7" t="s">
        <v>78</v>
      </c>
      <c r="D39" s="8" t="s">
        <v>396</v>
      </c>
      <c r="E39" s="9">
        <f t="shared" si="0"/>
        <v>38</v>
      </c>
      <c r="F39" s="10"/>
      <c r="G39" s="10"/>
    </row>
    <row r="40" spans="1:7">
      <c r="A40" s="5">
        <v>39</v>
      </c>
      <c r="B40" s="6" t="s">
        <v>79</v>
      </c>
      <c r="C40" s="7" t="s">
        <v>80</v>
      </c>
      <c r="D40" s="8" t="s">
        <v>396</v>
      </c>
      <c r="E40" s="9">
        <f t="shared" si="0"/>
        <v>39</v>
      </c>
      <c r="F40" s="10"/>
      <c r="G40" s="10"/>
    </row>
    <row r="41" spans="1:7">
      <c r="A41" s="5">
        <v>40</v>
      </c>
      <c r="B41" s="6" t="s">
        <v>81</v>
      </c>
      <c r="C41" s="7" t="s">
        <v>82</v>
      </c>
      <c r="D41" s="8" t="s">
        <v>396</v>
      </c>
      <c r="E41" s="9">
        <f t="shared" si="0"/>
        <v>40</v>
      </c>
      <c r="F41" s="10"/>
      <c r="G41" s="10"/>
    </row>
    <row r="42" spans="1:7">
      <c r="A42" s="5">
        <v>41</v>
      </c>
      <c r="B42" s="6" t="s">
        <v>83</v>
      </c>
      <c r="C42" s="7" t="s">
        <v>84</v>
      </c>
      <c r="D42" s="8" t="s">
        <v>396</v>
      </c>
      <c r="E42" s="9">
        <f t="shared" si="0"/>
        <v>41</v>
      </c>
      <c r="F42" s="10"/>
      <c r="G42" s="10"/>
    </row>
    <row r="43" spans="1:7">
      <c r="A43" s="5">
        <v>42</v>
      </c>
      <c r="B43" s="6" t="s">
        <v>85</v>
      </c>
      <c r="C43" s="7" t="s">
        <v>86</v>
      </c>
      <c r="D43" s="8" t="s">
        <v>398</v>
      </c>
      <c r="E43" s="9">
        <f t="shared" si="0"/>
        <v>42</v>
      </c>
      <c r="F43" s="10"/>
      <c r="G43" s="10"/>
    </row>
    <row r="44" spans="1:7">
      <c r="A44" s="5">
        <v>43</v>
      </c>
      <c r="B44" s="6" t="s">
        <v>87</v>
      </c>
      <c r="C44" s="7" t="s">
        <v>88</v>
      </c>
      <c r="D44" s="8" t="s">
        <v>396</v>
      </c>
      <c r="E44" s="9">
        <f t="shared" si="0"/>
        <v>43</v>
      </c>
      <c r="F44" s="10"/>
      <c r="G44" s="10"/>
    </row>
    <row r="45" spans="1:7">
      <c r="A45" s="5">
        <v>44</v>
      </c>
      <c r="B45" s="6" t="s">
        <v>89</v>
      </c>
      <c r="C45" s="7" t="s">
        <v>90</v>
      </c>
      <c r="D45" s="8" t="s">
        <v>396</v>
      </c>
      <c r="E45" s="9">
        <f t="shared" si="0"/>
        <v>44</v>
      </c>
      <c r="F45" s="10"/>
      <c r="G45" s="10"/>
    </row>
    <row r="46" spans="1:7">
      <c r="A46" s="5">
        <v>45</v>
      </c>
      <c r="B46" s="6" t="s">
        <v>91</v>
      </c>
      <c r="C46" s="7" t="s">
        <v>92</v>
      </c>
      <c r="D46" s="8" t="s">
        <v>396</v>
      </c>
      <c r="E46" s="9">
        <f t="shared" si="0"/>
        <v>45</v>
      </c>
      <c r="F46" s="10"/>
      <c r="G46" s="10"/>
    </row>
    <row r="47" spans="1:7">
      <c r="A47" s="5">
        <v>46</v>
      </c>
      <c r="B47" s="6" t="s">
        <v>93</v>
      </c>
      <c r="C47" s="7" t="s">
        <v>94</v>
      </c>
      <c r="D47" s="8" t="s">
        <v>396</v>
      </c>
      <c r="E47" s="9">
        <f t="shared" si="0"/>
        <v>46</v>
      </c>
      <c r="F47" s="10"/>
      <c r="G47" s="10"/>
    </row>
    <row r="48" spans="1:7">
      <c r="A48" s="5">
        <v>47</v>
      </c>
      <c r="B48" s="6" t="s">
        <v>95</v>
      </c>
      <c r="C48" s="7" t="s">
        <v>96</v>
      </c>
      <c r="D48" s="8" t="s">
        <v>396</v>
      </c>
      <c r="E48" s="9">
        <f t="shared" si="0"/>
        <v>47</v>
      </c>
      <c r="F48" s="10"/>
      <c r="G48" s="10"/>
    </row>
    <row r="49" spans="1:7">
      <c r="A49" s="5">
        <v>48</v>
      </c>
      <c r="B49" s="6" t="s">
        <v>97</v>
      </c>
      <c r="C49" s="7" t="s">
        <v>98</v>
      </c>
      <c r="D49" s="8" t="s">
        <v>396</v>
      </c>
      <c r="E49" s="9">
        <f t="shared" si="0"/>
        <v>48</v>
      </c>
      <c r="F49" s="10"/>
      <c r="G49" s="10"/>
    </row>
    <row r="50" spans="1:7">
      <c r="A50" s="5">
        <v>49</v>
      </c>
      <c r="B50" s="6" t="s">
        <v>99</v>
      </c>
      <c r="C50" s="7" t="s">
        <v>100</v>
      </c>
      <c r="D50" s="8" t="s">
        <v>396</v>
      </c>
      <c r="E50" s="9">
        <f t="shared" si="0"/>
        <v>49</v>
      </c>
      <c r="F50" s="10"/>
      <c r="G50" s="10"/>
    </row>
    <row r="51" spans="1:7">
      <c r="A51" s="5">
        <v>50</v>
      </c>
      <c r="B51" s="6" t="s">
        <v>101</v>
      </c>
      <c r="C51" s="7" t="s">
        <v>102</v>
      </c>
      <c r="D51" s="8" t="s">
        <v>396</v>
      </c>
      <c r="E51" s="9">
        <f t="shared" si="0"/>
        <v>50</v>
      </c>
      <c r="F51" s="10"/>
      <c r="G51" s="10"/>
    </row>
    <row r="52" spans="1:7">
      <c r="A52" s="5">
        <v>51</v>
      </c>
      <c r="B52" s="6" t="s">
        <v>103</v>
      </c>
      <c r="C52" s="7" t="s">
        <v>104</v>
      </c>
      <c r="D52" s="8" t="s">
        <v>396</v>
      </c>
      <c r="E52" s="9">
        <f t="shared" si="0"/>
        <v>51</v>
      </c>
      <c r="F52" s="10"/>
      <c r="G52" s="10"/>
    </row>
    <row r="53" spans="1:7">
      <c r="A53" s="5">
        <v>52</v>
      </c>
      <c r="B53" s="6" t="s">
        <v>105</v>
      </c>
      <c r="C53" s="7" t="s">
        <v>106</v>
      </c>
      <c r="D53" s="8" t="s">
        <v>398</v>
      </c>
      <c r="E53" s="9">
        <f t="shared" si="0"/>
        <v>52</v>
      </c>
      <c r="F53" s="10"/>
      <c r="G53" s="10"/>
    </row>
    <row r="54" spans="1:7">
      <c r="A54" s="5">
        <v>53</v>
      </c>
      <c r="B54" s="6" t="s">
        <v>107</v>
      </c>
      <c r="C54" s="7" t="s">
        <v>108</v>
      </c>
      <c r="D54" s="8" t="s">
        <v>396</v>
      </c>
      <c r="E54" s="9">
        <f t="shared" si="0"/>
        <v>53</v>
      </c>
      <c r="F54" s="10"/>
      <c r="G54" s="10"/>
    </row>
    <row r="55" spans="1:7">
      <c r="A55" s="5">
        <v>54</v>
      </c>
      <c r="B55" s="6" t="s">
        <v>109</v>
      </c>
      <c r="C55" s="7" t="s">
        <v>110</v>
      </c>
      <c r="D55" s="8" t="s">
        <v>396</v>
      </c>
      <c r="E55" s="9">
        <f t="shared" si="0"/>
        <v>54</v>
      </c>
      <c r="F55" s="10"/>
      <c r="G55" s="10"/>
    </row>
    <row r="56" spans="1:7">
      <c r="A56" s="5">
        <v>55</v>
      </c>
      <c r="B56" s="6" t="s">
        <v>111</v>
      </c>
      <c r="C56" s="7" t="s">
        <v>112</v>
      </c>
      <c r="D56" s="8" t="s">
        <v>396</v>
      </c>
      <c r="E56" s="9">
        <f t="shared" si="0"/>
        <v>55</v>
      </c>
      <c r="F56" s="10"/>
      <c r="G56" s="10"/>
    </row>
    <row r="57" spans="1:7">
      <c r="A57" s="5">
        <v>56</v>
      </c>
      <c r="B57" s="6" t="s">
        <v>113</v>
      </c>
      <c r="C57" s="7" t="s">
        <v>114</v>
      </c>
      <c r="D57" s="8" t="s">
        <v>396</v>
      </c>
      <c r="E57" s="9">
        <f t="shared" si="0"/>
        <v>56</v>
      </c>
      <c r="F57" s="10"/>
      <c r="G57" s="10"/>
    </row>
    <row r="58" spans="1:7">
      <c r="A58" s="5">
        <v>57</v>
      </c>
      <c r="B58" s="6" t="s">
        <v>115</v>
      </c>
      <c r="C58" s="7" t="s">
        <v>116</v>
      </c>
      <c r="D58" s="8" t="s">
        <v>396</v>
      </c>
      <c r="E58" s="9">
        <f t="shared" si="0"/>
        <v>57</v>
      </c>
      <c r="F58" s="10"/>
      <c r="G58" s="10"/>
    </row>
    <row r="59" spans="1:7">
      <c r="A59" s="5">
        <v>58</v>
      </c>
      <c r="B59" s="6" t="s">
        <v>117</v>
      </c>
      <c r="C59" s="7" t="s">
        <v>118</v>
      </c>
      <c r="D59" s="8" t="s">
        <v>396</v>
      </c>
      <c r="E59" s="9">
        <f t="shared" si="0"/>
        <v>58</v>
      </c>
      <c r="F59" s="10"/>
      <c r="G59" s="10"/>
    </row>
    <row r="60" spans="1:7">
      <c r="A60" s="5">
        <v>59</v>
      </c>
      <c r="B60" s="6" t="s">
        <v>119</v>
      </c>
      <c r="C60" s="7" t="s">
        <v>120</v>
      </c>
      <c r="D60" s="8" t="s">
        <v>398</v>
      </c>
      <c r="E60" s="9">
        <f t="shared" si="0"/>
        <v>59</v>
      </c>
      <c r="F60" s="10"/>
      <c r="G60" s="10"/>
    </row>
    <row r="61" spans="1:7">
      <c r="A61" s="5">
        <v>60</v>
      </c>
      <c r="B61" s="6" t="s">
        <v>121</v>
      </c>
      <c r="C61" s="7" t="s">
        <v>122</v>
      </c>
      <c r="D61" s="8" t="s">
        <v>396</v>
      </c>
      <c r="E61" s="9">
        <f t="shared" si="0"/>
        <v>60</v>
      </c>
      <c r="F61" s="10"/>
      <c r="G61" s="10"/>
    </row>
    <row r="62" spans="1:7">
      <c r="A62" s="5">
        <v>61</v>
      </c>
      <c r="B62" s="6" t="s">
        <v>123</v>
      </c>
      <c r="C62" s="7" t="s">
        <v>124</v>
      </c>
      <c r="D62" s="8" t="s">
        <v>396</v>
      </c>
      <c r="E62" s="9">
        <f t="shared" si="0"/>
        <v>61</v>
      </c>
      <c r="F62" s="10"/>
      <c r="G62" s="10"/>
    </row>
    <row r="63" spans="1:7">
      <c r="A63" s="5">
        <v>62</v>
      </c>
      <c r="B63" s="6" t="s">
        <v>125</v>
      </c>
      <c r="C63" s="7" t="s">
        <v>126</v>
      </c>
      <c r="D63" s="8" t="s">
        <v>396</v>
      </c>
      <c r="E63" s="9">
        <f t="shared" si="0"/>
        <v>62</v>
      </c>
      <c r="F63" s="10"/>
      <c r="G63" s="10"/>
    </row>
    <row r="64" spans="1:7">
      <c r="A64" s="5">
        <v>63</v>
      </c>
      <c r="B64" s="6" t="s">
        <v>127</v>
      </c>
      <c r="C64" s="7" t="s">
        <v>128</v>
      </c>
      <c r="D64" s="8" t="s">
        <v>396</v>
      </c>
      <c r="E64" s="9">
        <f t="shared" si="0"/>
        <v>63</v>
      </c>
      <c r="F64" s="10"/>
      <c r="G64" s="10"/>
    </row>
    <row r="65" spans="1:7">
      <c r="A65" s="5">
        <v>64</v>
      </c>
      <c r="B65" s="6" t="s">
        <v>129</v>
      </c>
      <c r="C65" s="7" t="s">
        <v>130</v>
      </c>
      <c r="D65" s="8" t="s">
        <v>396</v>
      </c>
      <c r="E65" s="9">
        <f t="shared" si="0"/>
        <v>64</v>
      </c>
      <c r="F65" s="10"/>
      <c r="G65" s="10"/>
    </row>
    <row r="66" spans="1:7">
      <c r="A66" s="5">
        <v>65</v>
      </c>
      <c r="B66" s="6" t="s">
        <v>131</v>
      </c>
      <c r="C66" s="7" t="s">
        <v>132</v>
      </c>
      <c r="D66" s="8" t="s">
        <v>398</v>
      </c>
      <c r="E66" s="9">
        <f t="shared" ref="E66:E129" si="1">A66</f>
        <v>65</v>
      </c>
      <c r="F66" s="10"/>
      <c r="G66" s="10"/>
    </row>
    <row r="67" spans="1:7">
      <c r="A67" s="5">
        <v>66</v>
      </c>
      <c r="B67" s="6" t="s">
        <v>133</v>
      </c>
      <c r="C67" s="7" t="s">
        <v>134</v>
      </c>
      <c r="D67" s="8" t="s">
        <v>396</v>
      </c>
      <c r="E67" s="9">
        <f t="shared" si="1"/>
        <v>66</v>
      </c>
      <c r="F67" s="10"/>
      <c r="G67" s="10"/>
    </row>
    <row r="68" spans="1:7">
      <c r="A68" s="5">
        <v>67</v>
      </c>
      <c r="B68" s="6" t="s">
        <v>135</v>
      </c>
      <c r="C68" s="7" t="s">
        <v>136</v>
      </c>
      <c r="D68" s="8" t="s">
        <v>396</v>
      </c>
      <c r="E68" s="9">
        <f t="shared" si="1"/>
        <v>67</v>
      </c>
      <c r="F68" s="12"/>
      <c r="G68" s="10"/>
    </row>
    <row r="69" spans="1:7">
      <c r="A69" s="5">
        <v>68</v>
      </c>
      <c r="B69" s="6" t="s">
        <v>137</v>
      </c>
      <c r="C69" s="7" t="s">
        <v>138</v>
      </c>
      <c r="D69" s="8" t="s">
        <v>396</v>
      </c>
      <c r="E69" s="9">
        <f t="shared" si="1"/>
        <v>68</v>
      </c>
      <c r="F69" s="10"/>
      <c r="G69" s="10"/>
    </row>
    <row r="70" spans="1:7">
      <c r="A70" s="5">
        <v>69</v>
      </c>
      <c r="B70" s="6" t="s">
        <v>139</v>
      </c>
      <c r="C70" s="7" t="s">
        <v>140</v>
      </c>
      <c r="D70" s="8" t="s">
        <v>396</v>
      </c>
      <c r="E70" s="9">
        <f t="shared" si="1"/>
        <v>69</v>
      </c>
      <c r="F70" s="10"/>
      <c r="G70" s="10"/>
    </row>
    <row r="71" spans="1:7">
      <c r="A71" s="5">
        <v>70</v>
      </c>
      <c r="B71" s="6" t="s">
        <v>141</v>
      </c>
      <c r="C71" s="7" t="s">
        <v>142</v>
      </c>
      <c r="D71" s="8" t="s">
        <v>396</v>
      </c>
      <c r="E71" s="9">
        <f t="shared" si="1"/>
        <v>70</v>
      </c>
      <c r="F71" s="10"/>
      <c r="G71" s="10"/>
    </row>
    <row r="72" spans="1:7">
      <c r="A72" s="5">
        <v>71</v>
      </c>
      <c r="B72" s="6" t="s">
        <v>143</v>
      </c>
      <c r="C72" s="7" t="s">
        <v>144</v>
      </c>
      <c r="D72" s="8" t="s">
        <v>398</v>
      </c>
      <c r="E72" s="9">
        <f t="shared" si="1"/>
        <v>71</v>
      </c>
      <c r="F72" s="10"/>
      <c r="G72" s="10"/>
    </row>
    <row r="73" spans="1:7">
      <c r="A73" s="5">
        <v>72</v>
      </c>
      <c r="B73" s="6" t="s">
        <v>145</v>
      </c>
      <c r="C73" s="7" t="s">
        <v>146</v>
      </c>
      <c r="D73" s="8" t="s">
        <v>398</v>
      </c>
      <c r="E73" s="9">
        <f t="shared" si="1"/>
        <v>72</v>
      </c>
      <c r="F73" s="10"/>
      <c r="G73" s="10"/>
    </row>
    <row r="74" spans="1:7">
      <c r="A74" s="5">
        <v>73</v>
      </c>
      <c r="B74" s="6" t="s">
        <v>147</v>
      </c>
      <c r="C74" s="7" t="s">
        <v>148</v>
      </c>
      <c r="D74" s="8" t="s">
        <v>396</v>
      </c>
      <c r="E74" s="9">
        <f t="shared" si="1"/>
        <v>73</v>
      </c>
      <c r="F74" s="10"/>
      <c r="G74" s="10"/>
    </row>
    <row r="75" spans="1:7">
      <c r="A75" s="5">
        <v>74</v>
      </c>
      <c r="B75" s="6" t="s">
        <v>149</v>
      </c>
      <c r="C75" s="7" t="s">
        <v>150</v>
      </c>
      <c r="D75" s="8" t="s">
        <v>396</v>
      </c>
      <c r="E75" s="9">
        <f t="shared" si="1"/>
        <v>74</v>
      </c>
      <c r="F75" s="10"/>
      <c r="G75" s="10"/>
    </row>
    <row r="76" spans="1:7">
      <c r="A76" s="5">
        <v>75</v>
      </c>
      <c r="B76" s="6" t="s">
        <v>151</v>
      </c>
      <c r="C76" s="7" t="s">
        <v>152</v>
      </c>
      <c r="D76" s="8" t="s">
        <v>396</v>
      </c>
      <c r="E76" s="9">
        <f t="shared" si="1"/>
        <v>75</v>
      </c>
      <c r="F76" s="10"/>
      <c r="G76" s="10"/>
    </row>
    <row r="77" spans="1:7">
      <c r="A77" s="5">
        <v>76</v>
      </c>
      <c r="B77" s="6" t="s">
        <v>153</v>
      </c>
      <c r="C77" s="7" t="s">
        <v>154</v>
      </c>
      <c r="D77" s="8" t="s">
        <v>396</v>
      </c>
      <c r="E77" s="9">
        <f t="shared" si="1"/>
        <v>76</v>
      </c>
      <c r="F77" s="10"/>
      <c r="G77" s="10"/>
    </row>
    <row r="78" spans="1:7">
      <c r="A78" s="5">
        <v>77</v>
      </c>
      <c r="B78" s="6" t="s">
        <v>155</v>
      </c>
      <c r="C78" s="7" t="s">
        <v>156</v>
      </c>
      <c r="D78" s="8" t="s">
        <v>396</v>
      </c>
      <c r="E78" s="9">
        <f t="shared" si="1"/>
        <v>77</v>
      </c>
      <c r="F78" s="10"/>
      <c r="G78" s="10"/>
    </row>
    <row r="79" spans="1:7">
      <c r="A79" s="5">
        <v>78</v>
      </c>
      <c r="B79" s="6" t="s">
        <v>157</v>
      </c>
      <c r="C79" s="7" t="s">
        <v>158</v>
      </c>
      <c r="D79" s="8" t="s">
        <v>396</v>
      </c>
      <c r="E79" s="9">
        <f t="shared" si="1"/>
        <v>78</v>
      </c>
      <c r="F79" s="10"/>
      <c r="G79" s="10"/>
    </row>
    <row r="80" spans="1:7">
      <c r="A80" s="5">
        <v>79</v>
      </c>
      <c r="B80" s="6" t="s">
        <v>159</v>
      </c>
      <c r="C80" s="7" t="s">
        <v>160</v>
      </c>
      <c r="D80" s="8" t="s">
        <v>396</v>
      </c>
      <c r="E80" s="9">
        <f t="shared" si="1"/>
        <v>79</v>
      </c>
      <c r="F80" s="10"/>
      <c r="G80" s="10"/>
    </row>
    <row r="81" spans="1:7">
      <c r="A81" s="5">
        <v>80</v>
      </c>
      <c r="B81" s="6" t="s">
        <v>161</v>
      </c>
      <c r="C81" s="7" t="s">
        <v>162</v>
      </c>
      <c r="D81" s="8" t="s">
        <v>396</v>
      </c>
      <c r="E81" s="9">
        <f t="shared" si="1"/>
        <v>80</v>
      </c>
      <c r="F81" s="10"/>
      <c r="G81" s="10"/>
    </row>
    <row r="82" spans="1:7">
      <c r="A82" s="5">
        <v>81</v>
      </c>
      <c r="B82" s="6" t="s">
        <v>163</v>
      </c>
      <c r="C82" s="7" t="s">
        <v>164</v>
      </c>
      <c r="D82" s="8" t="s">
        <v>396</v>
      </c>
      <c r="E82" s="9">
        <f t="shared" si="1"/>
        <v>81</v>
      </c>
      <c r="F82" s="10"/>
      <c r="G82" s="10"/>
    </row>
    <row r="83" spans="1:7">
      <c r="A83" s="5">
        <v>82</v>
      </c>
      <c r="B83" s="6" t="s">
        <v>165</v>
      </c>
      <c r="C83" s="7" t="s">
        <v>166</v>
      </c>
      <c r="D83" s="8" t="s">
        <v>396</v>
      </c>
      <c r="E83" s="9">
        <f t="shared" si="1"/>
        <v>82</v>
      </c>
      <c r="F83" s="10"/>
      <c r="G83" s="10"/>
    </row>
    <row r="84" spans="1:7">
      <c r="A84" s="5">
        <v>83</v>
      </c>
      <c r="B84" s="6" t="s">
        <v>167</v>
      </c>
      <c r="C84" s="7" t="s">
        <v>168</v>
      </c>
      <c r="D84" s="8" t="s">
        <v>396</v>
      </c>
      <c r="E84" s="9">
        <f t="shared" si="1"/>
        <v>83</v>
      </c>
      <c r="F84" s="10"/>
      <c r="G84" s="10"/>
    </row>
    <row r="85" spans="1:7">
      <c r="A85" s="5">
        <v>84</v>
      </c>
      <c r="B85" s="6" t="s">
        <v>169</v>
      </c>
      <c r="C85" s="7" t="s">
        <v>170</v>
      </c>
      <c r="D85" s="8" t="s">
        <v>396</v>
      </c>
      <c r="E85" s="9">
        <f t="shared" si="1"/>
        <v>84</v>
      </c>
      <c r="F85" s="10"/>
      <c r="G85" s="10"/>
    </row>
    <row r="86" spans="1:7">
      <c r="A86" s="5">
        <v>85</v>
      </c>
      <c r="B86" s="6" t="s">
        <v>171</v>
      </c>
      <c r="C86" s="7" t="s">
        <v>172</v>
      </c>
      <c r="D86" s="8" t="s">
        <v>396</v>
      </c>
      <c r="E86" s="9">
        <f t="shared" si="1"/>
        <v>85</v>
      </c>
      <c r="F86" s="10"/>
      <c r="G86" s="10"/>
    </row>
    <row r="87" spans="1:7">
      <c r="A87" s="5">
        <v>86</v>
      </c>
      <c r="B87" s="6" t="s">
        <v>173</v>
      </c>
      <c r="C87" s="7" t="s">
        <v>174</v>
      </c>
      <c r="D87" s="8" t="s">
        <v>396</v>
      </c>
      <c r="E87" s="9">
        <f t="shared" si="1"/>
        <v>86</v>
      </c>
      <c r="F87" s="10"/>
      <c r="G87" s="10"/>
    </row>
    <row r="88" spans="1:7">
      <c r="A88" s="5">
        <v>87</v>
      </c>
      <c r="B88" s="6" t="s">
        <v>175</v>
      </c>
      <c r="C88" s="7" t="s">
        <v>176</v>
      </c>
      <c r="D88" s="8" t="s">
        <v>396</v>
      </c>
      <c r="E88" s="9">
        <f t="shared" si="1"/>
        <v>87</v>
      </c>
      <c r="F88" s="10"/>
      <c r="G88" s="10"/>
    </row>
    <row r="89" spans="1:7">
      <c r="A89" s="5">
        <v>88</v>
      </c>
      <c r="B89" s="6" t="s">
        <v>177</v>
      </c>
      <c r="C89" s="7" t="s">
        <v>178</v>
      </c>
      <c r="D89" s="8" t="s">
        <v>396</v>
      </c>
      <c r="E89" s="9">
        <f t="shared" si="1"/>
        <v>88</v>
      </c>
      <c r="F89" s="10"/>
      <c r="G89" s="10"/>
    </row>
    <row r="90" spans="1:7">
      <c r="A90" s="5">
        <v>89</v>
      </c>
      <c r="B90" s="6" t="s">
        <v>179</v>
      </c>
      <c r="C90" s="7" t="s">
        <v>180</v>
      </c>
      <c r="D90" s="8" t="s">
        <v>396</v>
      </c>
      <c r="E90" s="9">
        <f t="shared" si="1"/>
        <v>89</v>
      </c>
      <c r="F90" s="10"/>
      <c r="G90" s="10"/>
    </row>
    <row r="91" spans="1:7">
      <c r="A91" s="5">
        <v>90</v>
      </c>
      <c r="B91" s="6" t="s">
        <v>181</v>
      </c>
      <c r="C91" s="7" t="s">
        <v>182</v>
      </c>
      <c r="D91" s="8" t="s">
        <v>396</v>
      </c>
      <c r="E91" s="9">
        <f t="shared" si="1"/>
        <v>90</v>
      </c>
      <c r="F91" s="10"/>
      <c r="G91" s="10"/>
    </row>
    <row r="92" spans="1:7">
      <c r="A92" s="5">
        <v>91</v>
      </c>
      <c r="B92" s="6" t="s">
        <v>183</v>
      </c>
      <c r="C92" s="7" t="s">
        <v>184</v>
      </c>
      <c r="D92" s="8" t="s">
        <v>396</v>
      </c>
      <c r="E92" s="9">
        <f t="shared" si="1"/>
        <v>91</v>
      </c>
      <c r="F92" s="10"/>
      <c r="G92" s="10"/>
    </row>
    <row r="93" spans="1:7">
      <c r="A93" s="5">
        <v>92</v>
      </c>
      <c r="B93" s="6" t="s">
        <v>185</v>
      </c>
      <c r="C93" s="7" t="s">
        <v>186</v>
      </c>
      <c r="D93" s="8" t="s">
        <v>396</v>
      </c>
      <c r="E93" s="9">
        <f t="shared" si="1"/>
        <v>92</v>
      </c>
      <c r="F93" s="10"/>
      <c r="G93" s="10"/>
    </row>
    <row r="94" spans="1:7">
      <c r="A94" s="5">
        <v>93</v>
      </c>
      <c r="B94" s="6" t="s">
        <v>187</v>
      </c>
      <c r="C94" s="7" t="s">
        <v>188</v>
      </c>
      <c r="D94" s="8" t="s">
        <v>396</v>
      </c>
      <c r="E94" s="9">
        <f t="shared" si="1"/>
        <v>93</v>
      </c>
      <c r="F94" s="10"/>
      <c r="G94" s="10"/>
    </row>
    <row r="95" spans="1:7">
      <c r="A95" s="5">
        <v>94</v>
      </c>
      <c r="B95" s="6" t="s">
        <v>189</v>
      </c>
      <c r="C95" s="7" t="s">
        <v>190</v>
      </c>
      <c r="D95" s="8" t="s">
        <v>396</v>
      </c>
      <c r="E95" s="9">
        <f t="shared" si="1"/>
        <v>94</v>
      </c>
      <c r="F95" s="10"/>
      <c r="G95" s="10"/>
    </row>
    <row r="96" spans="1:7">
      <c r="A96" s="5">
        <v>95</v>
      </c>
      <c r="B96" s="6" t="s">
        <v>191</v>
      </c>
      <c r="C96" s="7" t="s">
        <v>192</v>
      </c>
      <c r="D96" s="8" t="s">
        <v>396</v>
      </c>
      <c r="E96" s="9">
        <f t="shared" si="1"/>
        <v>95</v>
      </c>
      <c r="F96" s="10"/>
      <c r="G96" s="10"/>
    </row>
    <row r="97" spans="1:7">
      <c r="A97" s="5">
        <v>96</v>
      </c>
      <c r="B97" s="6" t="s">
        <v>193</v>
      </c>
      <c r="C97" s="7" t="s">
        <v>194</v>
      </c>
      <c r="D97" s="8" t="s">
        <v>396</v>
      </c>
      <c r="E97" s="9">
        <f t="shared" si="1"/>
        <v>96</v>
      </c>
      <c r="F97" s="10"/>
      <c r="G97" s="10"/>
    </row>
    <row r="98" spans="1:7">
      <c r="A98" s="5">
        <v>97</v>
      </c>
      <c r="B98" s="6" t="s">
        <v>195</v>
      </c>
      <c r="C98" s="7" t="s">
        <v>196</v>
      </c>
      <c r="D98" s="8" t="s">
        <v>396</v>
      </c>
      <c r="E98" s="9">
        <f t="shared" si="1"/>
        <v>97</v>
      </c>
      <c r="F98" s="10"/>
      <c r="G98" s="10"/>
    </row>
    <row r="99" spans="1:7">
      <c r="A99" s="5">
        <v>98</v>
      </c>
      <c r="B99" s="6" t="s">
        <v>197</v>
      </c>
      <c r="C99" s="7" t="s">
        <v>198</v>
      </c>
      <c r="D99" s="8" t="s">
        <v>396</v>
      </c>
      <c r="E99" s="9">
        <f t="shared" si="1"/>
        <v>98</v>
      </c>
      <c r="F99" s="10"/>
      <c r="G99" s="10"/>
    </row>
    <row r="100" spans="1:7">
      <c r="A100" s="5">
        <v>99</v>
      </c>
      <c r="B100" s="6" t="s">
        <v>199</v>
      </c>
      <c r="C100" s="7" t="s">
        <v>200</v>
      </c>
      <c r="D100" s="8" t="s">
        <v>396</v>
      </c>
      <c r="E100" s="9">
        <f t="shared" si="1"/>
        <v>99</v>
      </c>
      <c r="F100" s="10"/>
      <c r="G100" s="10"/>
    </row>
    <row r="101" spans="1:7">
      <c r="A101" s="5">
        <v>100</v>
      </c>
      <c r="B101" s="13" t="s">
        <v>201</v>
      </c>
      <c r="C101" s="14" t="s">
        <v>202</v>
      </c>
      <c r="D101" s="8" t="s">
        <v>297</v>
      </c>
      <c r="E101" s="9">
        <f t="shared" si="1"/>
        <v>100</v>
      </c>
      <c r="F101" s="10"/>
      <c r="G101" s="10"/>
    </row>
    <row r="102" spans="1:7">
      <c r="A102" s="5">
        <v>101</v>
      </c>
      <c r="B102" s="13" t="s">
        <v>203</v>
      </c>
      <c r="C102" s="7" t="s">
        <v>204</v>
      </c>
      <c r="D102" s="8" t="s">
        <v>297</v>
      </c>
      <c r="E102" s="9">
        <f t="shared" si="1"/>
        <v>101</v>
      </c>
      <c r="F102" s="10"/>
      <c r="G102" s="10"/>
    </row>
    <row r="103" spans="1:7">
      <c r="A103" s="5">
        <v>102</v>
      </c>
      <c r="B103" s="13" t="s">
        <v>205</v>
      </c>
      <c r="C103" s="7" t="s">
        <v>206</v>
      </c>
      <c r="D103" s="8" t="s">
        <v>297</v>
      </c>
      <c r="E103" s="9">
        <f t="shared" si="1"/>
        <v>102</v>
      </c>
      <c r="F103" s="10"/>
      <c r="G103" s="10"/>
    </row>
    <row r="104" spans="1:7">
      <c r="A104" s="5">
        <v>103</v>
      </c>
      <c r="B104" s="13" t="s">
        <v>207</v>
      </c>
      <c r="C104" s="7" t="s">
        <v>208</v>
      </c>
      <c r="D104" s="8" t="s">
        <v>297</v>
      </c>
      <c r="E104" s="9">
        <f t="shared" si="1"/>
        <v>103</v>
      </c>
      <c r="F104" s="10"/>
      <c r="G104" s="10"/>
    </row>
    <row r="105" spans="1:7">
      <c r="A105" s="5">
        <v>104</v>
      </c>
      <c r="B105" s="13" t="s">
        <v>209</v>
      </c>
      <c r="C105" s="7" t="s">
        <v>210</v>
      </c>
      <c r="D105" s="8" t="s">
        <v>297</v>
      </c>
      <c r="E105" s="9">
        <f t="shared" si="1"/>
        <v>104</v>
      </c>
      <c r="F105" s="10"/>
      <c r="G105" s="10"/>
    </row>
    <row r="106" spans="1:7">
      <c r="A106" s="5">
        <v>105</v>
      </c>
      <c r="B106" s="13" t="s">
        <v>211</v>
      </c>
      <c r="C106" s="7" t="s">
        <v>212</v>
      </c>
      <c r="D106" s="8" t="s">
        <v>297</v>
      </c>
      <c r="E106" s="9">
        <f t="shared" si="1"/>
        <v>105</v>
      </c>
      <c r="F106" s="10"/>
      <c r="G106" s="10"/>
    </row>
    <row r="107" spans="1:7">
      <c r="A107" s="5">
        <v>106</v>
      </c>
      <c r="B107" s="13" t="s">
        <v>213</v>
      </c>
      <c r="C107" s="7" t="s">
        <v>214</v>
      </c>
      <c r="D107" s="8" t="s">
        <v>297</v>
      </c>
      <c r="E107" s="9">
        <f t="shared" si="1"/>
        <v>106</v>
      </c>
      <c r="F107" s="10"/>
      <c r="G107" s="10"/>
    </row>
    <row r="108" spans="1:7">
      <c r="A108" s="5">
        <v>107</v>
      </c>
      <c r="B108" s="13" t="s">
        <v>215</v>
      </c>
      <c r="C108" s="7" t="s">
        <v>216</v>
      </c>
      <c r="D108" s="8" t="s">
        <v>297</v>
      </c>
      <c r="E108" s="9">
        <f t="shared" si="1"/>
        <v>107</v>
      </c>
      <c r="F108" s="10"/>
      <c r="G108" s="10"/>
    </row>
    <row r="109" spans="1:7">
      <c r="A109" s="5">
        <v>108</v>
      </c>
      <c r="B109" s="13" t="s">
        <v>217</v>
      </c>
      <c r="C109" s="7" t="s">
        <v>218</v>
      </c>
      <c r="D109" s="8" t="s">
        <v>297</v>
      </c>
      <c r="E109" s="9">
        <f t="shared" si="1"/>
        <v>108</v>
      </c>
      <c r="F109" s="10"/>
      <c r="G109" s="10"/>
    </row>
    <row r="110" spans="1:7">
      <c r="A110" s="5">
        <v>109</v>
      </c>
      <c r="B110" s="13" t="s">
        <v>219</v>
      </c>
      <c r="C110" s="7" t="s">
        <v>220</v>
      </c>
      <c r="D110" s="8" t="s">
        <v>297</v>
      </c>
      <c r="E110" s="9">
        <f t="shared" si="1"/>
        <v>109</v>
      </c>
      <c r="F110" s="10"/>
      <c r="G110" s="10"/>
    </row>
    <row r="111" spans="1:7">
      <c r="A111" s="5">
        <v>110</v>
      </c>
      <c r="B111" s="13" t="s">
        <v>221</v>
      </c>
      <c r="C111" s="7" t="s">
        <v>222</v>
      </c>
      <c r="D111" s="8" t="s">
        <v>297</v>
      </c>
      <c r="E111" s="9">
        <f t="shared" si="1"/>
        <v>110</v>
      </c>
      <c r="F111" s="10"/>
      <c r="G111" s="10"/>
    </row>
    <row r="112" spans="1:7">
      <c r="A112" s="5">
        <v>111</v>
      </c>
      <c r="B112" s="13" t="s">
        <v>223</v>
      </c>
      <c r="C112" s="7" t="s">
        <v>224</v>
      </c>
      <c r="D112" s="8" t="s">
        <v>297</v>
      </c>
      <c r="E112" s="9">
        <f t="shared" si="1"/>
        <v>111</v>
      </c>
      <c r="F112" s="10"/>
      <c r="G112" s="10"/>
    </row>
    <row r="113" spans="1:7">
      <c r="A113" s="5">
        <v>112</v>
      </c>
      <c r="B113" s="13" t="s">
        <v>225</v>
      </c>
      <c r="C113" s="7" t="s">
        <v>226</v>
      </c>
      <c r="D113" s="8" t="s">
        <v>297</v>
      </c>
      <c r="E113" s="9">
        <f t="shared" si="1"/>
        <v>112</v>
      </c>
      <c r="F113" s="10"/>
      <c r="G113" s="10"/>
    </row>
    <row r="114" spans="1:7">
      <c r="A114" s="5">
        <v>113</v>
      </c>
      <c r="B114" s="13" t="s">
        <v>227</v>
      </c>
      <c r="C114" s="7" t="s">
        <v>228</v>
      </c>
      <c r="D114" s="8" t="s">
        <v>297</v>
      </c>
      <c r="E114" s="9">
        <f t="shared" si="1"/>
        <v>113</v>
      </c>
      <c r="F114" s="10"/>
      <c r="G114" s="10"/>
    </row>
    <row r="115" spans="1:7">
      <c r="A115" s="5">
        <v>114</v>
      </c>
      <c r="B115" s="13" t="s">
        <v>229</v>
      </c>
      <c r="C115" s="7" t="s">
        <v>230</v>
      </c>
      <c r="D115" s="8" t="s">
        <v>297</v>
      </c>
      <c r="E115" s="9">
        <f t="shared" si="1"/>
        <v>114</v>
      </c>
      <c r="F115" s="10"/>
      <c r="G115" s="10"/>
    </row>
    <row r="116" spans="1:7">
      <c r="A116" s="5">
        <v>115</v>
      </c>
      <c r="B116" s="13" t="s">
        <v>231</v>
      </c>
      <c r="C116" s="7" t="s">
        <v>232</v>
      </c>
      <c r="D116" s="8" t="s">
        <v>297</v>
      </c>
      <c r="E116" s="9">
        <f t="shared" si="1"/>
        <v>115</v>
      </c>
      <c r="F116" s="10"/>
      <c r="G116" s="10"/>
    </row>
    <row r="117" spans="1:7">
      <c r="A117" s="5">
        <v>116</v>
      </c>
      <c r="B117" s="13" t="s">
        <v>233</v>
      </c>
      <c r="C117" s="7" t="s">
        <v>234</v>
      </c>
      <c r="D117" s="8" t="s">
        <v>297</v>
      </c>
      <c r="E117" s="9">
        <f t="shared" si="1"/>
        <v>116</v>
      </c>
      <c r="F117" s="10"/>
      <c r="G117" s="10"/>
    </row>
    <row r="118" spans="1:7">
      <c r="A118" s="5">
        <v>117</v>
      </c>
      <c r="B118" s="13" t="s">
        <v>235</v>
      </c>
      <c r="C118" s="7" t="s">
        <v>236</v>
      </c>
      <c r="D118" s="8" t="s">
        <v>297</v>
      </c>
      <c r="E118" s="9">
        <f t="shared" si="1"/>
        <v>117</v>
      </c>
      <c r="F118" s="10"/>
      <c r="G118" s="10"/>
    </row>
    <row r="119" spans="1:7">
      <c r="A119" s="5">
        <v>118</v>
      </c>
      <c r="B119" s="13" t="s">
        <v>237</v>
      </c>
      <c r="C119" s="7" t="s">
        <v>238</v>
      </c>
      <c r="D119" s="8" t="s">
        <v>297</v>
      </c>
      <c r="E119" s="9">
        <f t="shared" si="1"/>
        <v>118</v>
      </c>
      <c r="F119" s="10"/>
      <c r="G119" s="10"/>
    </row>
    <row r="120" spans="1:7">
      <c r="A120" s="5">
        <v>119</v>
      </c>
      <c r="B120" s="13" t="s">
        <v>239</v>
      </c>
      <c r="C120" s="7" t="s">
        <v>240</v>
      </c>
      <c r="D120" s="8" t="s">
        <v>297</v>
      </c>
      <c r="E120" s="9">
        <f t="shared" si="1"/>
        <v>119</v>
      </c>
      <c r="F120" s="10"/>
      <c r="G120" s="10"/>
    </row>
    <row r="121" spans="1:7">
      <c r="A121" s="5">
        <v>120</v>
      </c>
      <c r="B121" s="13" t="s">
        <v>241</v>
      </c>
      <c r="C121" s="7" t="s">
        <v>242</v>
      </c>
      <c r="D121" s="8" t="s">
        <v>297</v>
      </c>
      <c r="E121" s="9">
        <f t="shared" si="1"/>
        <v>120</v>
      </c>
      <c r="F121" s="10"/>
      <c r="G121" s="10"/>
    </row>
    <row r="122" spans="1:7">
      <c r="A122" s="5">
        <v>121</v>
      </c>
      <c r="B122" s="13" t="s">
        <v>243</v>
      </c>
      <c r="C122" s="7" t="s">
        <v>244</v>
      </c>
      <c r="D122" s="8" t="s">
        <v>297</v>
      </c>
      <c r="E122" s="9">
        <f t="shared" si="1"/>
        <v>121</v>
      </c>
      <c r="F122" s="10"/>
      <c r="G122" s="10"/>
    </row>
    <row r="123" spans="1:7">
      <c r="A123" s="5">
        <v>122</v>
      </c>
      <c r="B123" s="13" t="s">
        <v>245</v>
      </c>
      <c r="C123" s="7" t="s">
        <v>246</v>
      </c>
      <c r="D123" s="8" t="s">
        <v>297</v>
      </c>
      <c r="E123" s="9">
        <f t="shared" si="1"/>
        <v>122</v>
      </c>
      <c r="F123" s="10"/>
      <c r="G123" s="10"/>
    </row>
    <row r="124" spans="1:7">
      <c r="A124" s="5">
        <v>123</v>
      </c>
      <c r="B124" s="13" t="s">
        <v>247</v>
      </c>
      <c r="C124" s="7" t="s">
        <v>248</v>
      </c>
      <c r="D124" s="8" t="s">
        <v>297</v>
      </c>
      <c r="E124" s="9">
        <f t="shared" si="1"/>
        <v>123</v>
      </c>
      <c r="F124" s="10"/>
      <c r="G124" s="10"/>
    </row>
    <row r="125" spans="1:7">
      <c r="A125" s="5">
        <v>124</v>
      </c>
      <c r="B125" s="13" t="s">
        <v>249</v>
      </c>
      <c r="C125" s="7" t="s">
        <v>250</v>
      </c>
      <c r="D125" s="8" t="s">
        <v>297</v>
      </c>
      <c r="E125" s="9">
        <f t="shared" si="1"/>
        <v>124</v>
      </c>
      <c r="F125" s="10"/>
      <c r="G125" s="10"/>
    </row>
    <row r="126" spans="1:7">
      <c r="A126" s="5">
        <v>125</v>
      </c>
      <c r="B126" s="13" t="s">
        <v>251</v>
      </c>
      <c r="C126" s="7" t="s">
        <v>252</v>
      </c>
      <c r="D126" s="8" t="s">
        <v>297</v>
      </c>
      <c r="E126" s="9">
        <f t="shared" si="1"/>
        <v>125</v>
      </c>
      <c r="F126" s="10"/>
      <c r="G126" s="10"/>
    </row>
    <row r="127" spans="1:7">
      <c r="A127" s="5">
        <v>126</v>
      </c>
      <c r="B127" s="13" t="s">
        <v>253</v>
      </c>
      <c r="C127" s="7" t="s">
        <v>254</v>
      </c>
      <c r="D127" s="8" t="s">
        <v>297</v>
      </c>
      <c r="E127" s="9">
        <f t="shared" si="1"/>
        <v>126</v>
      </c>
      <c r="F127" s="10"/>
      <c r="G127" s="10"/>
    </row>
    <row r="128" spans="1:7">
      <c r="A128" s="5">
        <v>127</v>
      </c>
      <c r="B128" s="6" t="s">
        <v>255</v>
      </c>
      <c r="C128" s="7" t="s">
        <v>256</v>
      </c>
      <c r="D128" s="8" t="s">
        <v>396</v>
      </c>
      <c r="E128" s="9">
        <f t="shared" si="1"/>
        <v>127</v>
      </c>
      <c r="F128" s="10"/>
      <c r="G128" s="10"/>
    </row>
    <row r="129" spans="1:7">
      <c r="A129" s="5">
        <v>128</v>
      </c>
      <c r="B129" s="377" t="s">
        <v>694</v>
      </c>
      <c r="C129" s="7" t="s">
        <v>257</v>
      </c>
      <c r="D129" s="8"/>
      <c r="E129" s="9">
        <f t="shared" si="1"/>
        <v>128</v>
      </c>
      <c r="F129" s="10"/>
      <c r="G129" s="10"/>
    </row>
    <row r="130" spans="1:7">
      <c r="A130" s="5">
        <v>129</v>
      </c>
      <c r="B130" s="377" t="s">
        <v>695</v>
      </c>
      <c r="C130" s="7" t="s">
        <v>258</v>
      </c>
      <c r="D130" s="8"/>
      <c r="E130" s="9">
        <f t="shared" ref="E130:E141" si="2">A130</f>
        <v>129</v>
      </c>
      <c r="F130" s="10"/>
      <c r="G130" s="10"/>
    </row>
    <row r="131" spans="1:7">
      <c r="A131" s="5">
        <v>130</v>
      </c>
      <c r="B131" s="377" t="s">
        <v>696</v>
      </c>
      <c r="C131" s="7" t="s">
        <v>259</v>
      </c>
      <c r="D131" s="8"/>
      <c r="E131" s="9">
        <f t="shared" si="2"/>
        <v>130</v>
      </c>
      <c r="F131" s="10"/>
      <c r="G131" s="10"/>
    </row>
    <row r="132" spans="1:7">
      <c r="A132" s="5">
        <v>131</v>
      </c>
      <c r="B132" s="377" t="s">
        <v>697</v>
      </c>
      <c r="C132" s="7" t="s">
        <v>260</v>
      </c>
      <c r="D132" s="8"/>
      <c r="E132" s="9">
        <f t="shared" si="2"/>
        <v>131</v>
      </c>
      <c r="F132" s="10"/>
      <c r="G132" s="10"/>
    </row>
    <row r="133" spans="1:7" ht="19.5">
      <c r="A133" s="5">
        <v>132</v>
      </c>
      <c r="B133" s="378" t="s">
        <v>698</v>
      </c>
      <c r="C133" s="7" t="s">
        <v>261</v>
      </c>
      <c r="D133" s="8"/>
      <c r="E133" s="9">
        <f t="shared" si="2"/>
        <v>132</v>
      </c>
      <c r="F133" s="10"/>
      <c r="G133" s="10"/>
    </row>
    <row r="134" spans="1:7" ht="19.5">
      <c r="A134" s="5">
        <v>133</v>
      </c>
      <c r="B134" s="378" t="s">
        <v>699</v>
      </c>
      <c r="C134" s="7" t="s">
        <v>262</v>
      </c>
      <c r="D134" s="8"/>
      <c r="E134" s="9">
        <f t="shared" si="2"/>
        <v>133</v>
      </c>
      <c r="F134" s="10"/>
      <c r="G134" s="10"/>
    </row>
    <row r="135" spans="1:7" ht="19.5">
      <c r="A135" s="5">
        <v>134</v>
      </c>
      <c r="B135" s="378" t="s">
        <v>700</v>
      </c>
      <c r="C135" s="7" t="s">
        <v>263</v>
      </c>
      <c r="D135" s="8"/>
      <c r="E135" s="9">
        <f t="shared" si="2"/>
        <v>134</v>
      </c>
      <c r="F135" s="10"/>
      <c r="G135" s="10"/>
    </row>
    <row r="136" spans="1:7" ht="19.5">
      <c r="A136" s="5">
        <v>135</v>
      </c>
      <c r="B136" s="378" t="s">
        <v>701</v>
      </c>
      <c r="C136" s="7" t="s">
        <v>264</v>
      </c>
      <c r="D136" s="8"/>
      <c r="E136" s="9">
        <f t="shared" si="2"/>
        <v>135</v>
      </c>
      <c r="F136" s="10"/>
      <c r="G136" s="10"/>
    </row>
    <row r="137" spans="1:7" ht="19.5">
      <c r="A137" s="5">
        <v>136</v>
      </c>
      <c r="B137" s="378" t="s">
        <v>702</v>
      </c>
      <c r="C137" s="7" t="s">
        <v>265</v>
      </c>
      <c r="D137" s="8"/>
      <c r="E137" s="9">
        <f t="shared" si="2"/>
        <v>136</v>
      </c>
      <c r="F137" s="10"/>
      <c r="G137" s="10"/>
    </row>
    <row r="138" spans="1:7" ht="19.5">
      <c r="A138" s="5">
        <v>137</v>
      </c>
      <c r="B138" s="378" t="s">
        <v>703</v>
      </c>
      <c r="C138" s="7" t="s">
        <v>266</v>
      </c>
      <c r="D138" s="8"/>
      <c r="E138" s="9">
        <f t="shared" si="2"/>
        <v>137</v>
      </c>
      <c r="F138" s="10"/>
      <c r="G138" s="10"/>
    </row>
    <row r="139" spans="1:7" ht="19.5">
      <c r="A139" s="5">
        <v>138</v>
      </c>
      <c r="B139" s="378" t="s">
        <v>704</v>
      </c>
      <c r="C139" s="7" t="s">
        <v>267</v>
      </c>
      <c r="D139" s="8"/>
      <c r="E139" s="9">
        <f t="shared" si="2"/>
        <v>138</v>
      </c>
      <c r="F139" s="10"/>
      <c r="G139" s="10"/>
    </row>
    <row r="140" spans="1:7" ht="19.5">
      <c r="A140" s="5">
        <v>139</v>
      </c>
      <c r="B140" s="378" t="s">
        <v>705</v>
      </c>
      <c r="C140" s="7" t="s">
        <v>268</v>
      </c>
      <c r="D140" s="8"/>
      <c r="E140" s="9">
        <f t="shared" si="2"/>
        <v>139</v>
      </c>
      <c r="F140" s="10"/>
      <c r="G140" s="10"/>
    </row>
    <row r="141" spans="1:7">
      <c r="A141" s="5">
        <v>140</v>
      </c>
      <c r="B141" s="377" t="s">
        <v>706</v>
      </c>
      <c r="C141" s="7" t="s">
        <v>269</v>
      </c>
      <c r="D141" s="8"/>
      <c r="E141" s="9">
        <f t="shared" si="2"/>
        <v>140</v>
      </c>
      <c r="F141" s="10"/>
      <c r="G141" s="10"/>
    </row>
    <row r="142" spans="1:7">
      <c r="A142" s="5">
        <v>141</v>
      </c>
      <c r="B142" s="377" t="s">
        <v>707</v>
      </c>
      <c r="C142" s="7"/>
      <c r="D142" s="8"/>
      <c r="E142" s="9"/>
      <c r="F142" s="10"/>
      <c r="G142" s="10"/>
    </row>
    <row r="143" spans="1:7">
      <c r="A143" s="5">
        <v>142</v>
      </c>
      <c r="B143" s="377" t="s">
        <v>708</v>
      </c>
      <c r="C143" s="7"/>
      <c r="D143" s="8"/>
      <c r="E143" s="9"/>
      <c r="F143" s="10"/>
      <c r="G143" s="10"/>
    </row>
    <row r="144" spans="1:7">
      <c r="A144" s="5">
        <v>143</v>
      </c>
      <c r="B144" s="377" t="s">
        <v>709</v>
      </c>
      <c r="C144" s="7"/>
      <c r="D144" s="8"/>
      <c r="E144" s="9"/>
      <c r="F144" s="10"/>
      <c r="G144" s="10"/>
    </row>
    <row r="145" spans="1:7">
      <c r="A145" s="5">
        <v>144</v>
      </c>
      <c r="B145" s="377" t="s">
        <v>710</v>
      </c>
      <c r="C145" s="7"/>
      <c r="D145" s="8"/>
      <c r="E145" s="9"/>
      <c r="F145" s="10"/>
      <c r="G145" s="10"/>
    </row>
    <row r="146" spans="1:7">
      <c r="A146" s="5">
        <v>145</v>
      </c>
    </row>
    <row r="147" spans="1:7">
      <c r="A147" s="5">
        <v>146</v>
      </c>
    </row>
    <row r="148" spans="1:7">
      <c r="A148" s="5">
        <v>147</v>
      </c>
    </row>
    <row r="149" spans="1:7">
      <c r="A149" s="5">
        <v>148</v>
      </c>
    </row>
    <row r="150" spans="1:7">
      <c r="A150" s="5">
        <v>149</v>
      </c>
    </row>
    <row r="151" spans="1:7">
      <c r="A151" s="5">
        <v>150</v>
      </c>
    </row>
    <row r="152" spans="1:7">
      <c r="A152" s="5">
        <v>151</v>
      </c>
    </row>
    <row r="153" spans="1:7">
      <c r="A153" s="5">
        <v>152</v>
      </c>
    </row>
    <row r="154" spans="1:7">
      <c r="A154" s="5">
        <v>153</v>
      </c>
    </row>
    <row r="155" spans="1:7">
      <c r="A155" s="5">
        <v>154</v>
      </c>
    </row>
    <row r="156" spans="1:7">
      <c r="A156" s="5">
        <v>155</v>
      </c>
    </row>
    <row r="157" spans="1:7">
      <c r="A157" s="5">
        <v>156</v>
      </c>
    </row>
    <row r="158" spans="1:7">
      <c r="A158" s="5">
        <v>157</v>
      </c>
    </row>
    <row r="159" spans="1:7">
      <c r="A159" s="5">
        <v>158</v>
      </c>
    </row>
    <row r="160" spans="1:7">
      <c r="A160" s="5">
        <v>159</v>
      </c>
    </row>
    <row r="161" spans="1:1">
      <c r="A161" s="5">
        <v>160</v>
      </c>
    </row>
    <row r="162" spans="1:1">
      <c r="A162" s="5">
        <v>161</v>
      </c>
    </row>
    <row r="163" spans="1:1">
      <c r="A163" s="5">
        <v>162</v>
      </c>
    </row>
    <row r="164" spans="1:1">
      <c r="A164" s="5">
        <v>163</v>
      </c>
    </row>
    <row r="165" spans="1:1">
      <c r="A165" s="5">
        <v>164</v>
      </c>
    </row>
    <row r="166" spans="1:1">
      <c r="A166" s="5">
        <v>165</v>
      </c>
    </row>
    <row r="167" spans="1:1">
      <c r="A167" s="5">
        <v>166</v>
      </c>
    </row>
    <row r="168" spans="1:1">
      <c r="A168" s="5">
        <v>167</v>
      </c>
    </row>
    <row r="169" spans="1:1">
      <c r="A169" s="5">
        <v>168</v>
      </c>
    </row>
    <row r="170" spans="1:1">
      <c r="A170" s="5">
        <v>169</v>
      </c>
    </row>
    <row r="171" spans="1:1">
      <c r="A171" s="5">
        <v>170</v>
      </c>
    </row>
    <row r="172" spans="1:1">
      <c r="A172" s="5">
        <v>171</v>
      </c>
    </row>
    <row r="173" spans="1:1">
      <c r="A173" s="5">
        <v>172</v>
      </c>
    </row>
    <row r="174" spans="1:1">
      <c r="A174" s="5">
        <v>173</v>
      </c>
    </row>
    <row r="175" spans="1:1">
      <c r="A175" s="5">
        <v>174</v>
      </c>
    </row>
    <row r="176" spans="1:1">
      <c r="A176" s="5">
        <v>175</v>
      </c>
    </row>
    <row r="177" spans="1:1">
      <c r="A177" s="5">
        <v>176</v>
      </c>
    </row>
    <row r="178" spans="1:1">
      <c r="A178" s="5">
        <v>177</v>
      </c>
    </row>
    <row r="179" spans="1:1">
      <c r="A179" s="5">
        <v>178</v>
      </c>
    </row>
    <row r="180" spans="1:1">
      <c r="A180" s="5">
        <v>179</v>
      </c>
    </row>
    <row r="181" spans="1:1">
      <c r="A181" s="5">
        <v>180</v>
      </c>
    </row>
    <row r="182" spans="1:1">
      <c r="A182" s="5">
        <v>181</v>
      </c>
    </row>
    <row r="183" spans="1:1">
      <c r="A183" s="5">
        <v>182</v>
      </c>
    </row>
    <row r="184" spans="1:1">
      <c r="A184" s="5">
        <v>183</v>
      </c>
    </row>
    <row r="185" spans="1:1">
      <c r="A185" s="5">
        <v>184</v>
      </c>
    </row>
    <row r="186" spans="1:1">
      <c r="A186" s="5">
        <v>185</v>
      </c>
    </row>
    <row r="187" spans="1:1">
      <c r="A187" s="5">
        <v>186</v>
      </c>
    </row>
    <row r="188" spans="1:1">
      <c r="A188" s="5">
        <v>187</v>
      </c>
    </row>
    <row r="189" spans="1:1">
      <c r="A189" s="5">
        <v>188</v>
      </c>
    </row>
    <row r="190" spans="1:1">
      <c r="A190" s="5">
        <v>189</v>
      </c>
    </row>
    <row r="191" spans="1:1">
      <c r="A191" s="5">
        <v>190</v>
      </c>
    </row>
    <row r="192" spans="1:1">
      <c r="A192" s="5">
        <v>191</v>
      </c>
    </row>
    <row r="193" spans="1:1">
      <c r="A193" s="5">
        <v>192</v>
      </c>
    </row>
    <row r="194" spans="1:1">
      <c r="A194" s="5">
        <v>193</v>
      </c>
    </row>
    <row r="195" spans="1:1">
      <c r="A195" s="5">
        <v>194</v>
      </c>
    </row>
    <row r="196" spans="1:1">
      <c r="A196" s="5">
        <v>195</v>
      </c>
    </row>
    <row r="197" spans="1:1">
      <c r="A197" s="5">
        <v>196</v>
      </c>
    </row>
    <row r="198" spans="1:1">
      <c r="A198" s="5">
        <v>197</v>
      </c>
    </row>
    <row r="199" spans="1:1">
      <c r="A199" s="5">
        <v>198</v>
      </c>
    </row>
    <row r="200" spans="1:1">
      <c r="A200" s="5">
        <v>199</v>
      </c>
    </row>
    <row r="201" spans="1:1">
      <c r="A201" s="5">
        <v>200</v>
      </c>
    </row>
  </sheetData>
  <autoFilter ref="A1:E201"/>
  <dataValidations count="1">
    <dataValidation type="list" allowBlank="1" showInputMessage="1" showErrorMessage="1" sqref="D129:D201">
      <formula1>"chuyen,thuong,thuong co lop chuyen,giao duc thuong xuyen"</formula1>
    </dataValidation>
  </dataValidations>
  <pageMargins left="0.7" right="0.7" top="0.75" bottom="0.75" header="0.3" footer="0.3"/>
  <pageSetup orientation="portrait" horizont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50"/>
  <sheetViews>
    <sheetView showGridLines="0" tabSelected="1" topLeftCell="A10" workbookViewId="0">
      <selection activeCell="R46" sqref="R46"/>
    </sheetView>
  </sheetViews>
  <sheetFormatPr defaultColWidth="10.88671875" defaultRowHeight="15"/>
  <cols>
    <col min="1" max="1" width="2.6640625" style="16" customWidth="1"/>
    <col min="2" max="2" width="9.33203125" style="16" customWidth="1"/>
    <col min="3" max="31" width="4.44140625" style="16" customWidth="1"/>
    <col min="32" max="32" width="4" style="16" customWidth="1"/>
    <col min="33" max="36" width="3.77734375" style="16" customWidth="1"/>
    <col min="37" max="38" width="4.44140625" style="16" customWidth="1"/>
    <col min="39" max="39" width="12.33203125" style="16" customWidth="1"/>
    <col min="40" max="16384" width="10.88671875" style="16"/>
  </cols>
  <sheetData>
    <row r="1" spans="1:38" ht="18.75">
      <c r="B1" s="379" t="s">
        <v>320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</row>
    <row r="2" spans="1:38" ht="8.25" customHeight="1"/>
    <row r="3" spans="1:38">
      <c r="A3" s="18"/>
      <c r="B3" s="433" t="s">
        <v>270</v>
      </c>
      <c r="C3" s="433"/>
      <c r="D3" s="433"/>
      <c r="E3" s="392" t="s">
        <v>3</v>
      </c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Z3" s="427" t="s">
        <v>395</v>
      </c>
      <c r="AA3" s="428"/>
      <c r="AB3" s="428"/>
      <c r="AC3" s="428" t="str">
        <f>IFERROR(INDEX(dsTruong!$D$2:$D$150,MATCH('Mẫu THPT và GDTX'!E3,dsTruong!$B$2:$B$150,0)),"")</f>
        <v>trường thường</v>
      </c>
      <c r="AD3" s="428"/>
      <c r="AE3" s="428"/>
      <c r="AF3" s="428"/>
      <c r="AG3" s="428"/>
      <c r="AH3" s="158"/>
      <c r="AI3" s="158"/>
      <c r="AJ3" s="158"/>
      <c r="AK3" s="158"/>
      <c r="AL3" s="159"/>
    </row>
    <row r="4" spans="1:38" ht="15.75" customHeight="1">
      <c r="A4" s="18"/>
      <c r="B4" s="433" t="s">
        <v>271</v>
      </c>
      <c r="C4" s="433"/>
      <c r="D4" s="433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Z4" s="160" t="s">
        <v>399</v>
      </c>
      <c r="AA4" s="103"/>
      <c r="AB4" s="18">
        <f>C17</f>
        <v>0</v>
      </c>
      <c r="AC4" s="103" t="str">
        <f>"lớp thường "&amp;IF(SUM(E17,G17,I17,K17)=0,"","(có "&amp;SUM(E17,G17,I17,K17)&amp;" lớp TCNN)")&amp;IF(AC1=0,""," + "&amp;AC1&amp;" lớp chuyên")&amp;" [ hạng "&amp;IF(AC3="giáo dục thường xuyên",IF(AB4&gt;=40,3,IF(AB4&gt;=28,5,IF(AB4&gt;=18,6,7))),IF(SUM(AB4,AC1)&gt;=40,": ngoại hạng",IF(SUM(AB4,AC1)&gt;=28,1,IF(SUM(AB4,AC1)&gt;=18,2,3))))&amp;" ]"</f>
        <v>lớp thường  [ hạng 3 ]</v>
      </c>
      <c r="AD4" s="103"/>
      <c r="AE4" s="103"/>
      <c r="AF4" s="103"/>
      <c r="AG4" s="103"/>
      <c r="AH4" s="103"/>
      <c r="AI4" s="103"/>
      <c r="AJ4" s="103"/>
      <c r="AK4" s="103"/>
      <c r="AL4" s="161"/>
    </row>
    <row r="5" spans="1:38">
      <c r="A5" s="18"/>
      <c r="B5" s="433" t="s">
        <v>272</v>
      </c>
      <c r="C5" s="433"/>
      <c r="D5" s="433"/>
      <c r="E5" s="391"/>
      <c r="F5" s="391"/>
      <c r="G5" s="391"/>
      <c r="H5" s="391"/>
      <c r="I5" s="391"/>
      <c r="J5" s="401" t="s">
        <v>380</v>
      </c>
      <c r="K5" s="402"/>
      <c r="L5" s="389" t="s">
        <v>400</v>
      </c>
      <c r="M5" s="389"/>
      <c r="N5" s="390"/>
      <c r="O5" s="387" t="s">
        <v>321</v>
      </c>
      <c r="P5" s="388"/>
      <c r="Q5" s="389" t="s">
        <v>298</v>
      </c>
      <c r="R5" s="390"/>
      <c r="Z5" s="162" t="s">
        <v>406</v>
      </c>
      <c r="AA5" s="163"/>
      <c r="AB5" s="163"/>
      <c r="AC5" s="163" t="str">
        <f>COUNTA(E20:J23)&amp;" CBQL + "&amp;C49&amp;" GV + "&amp;S41&amp;" CNV"</f>
        <v>0 CBQL + 0 GV + 0 CNV</v>
      </c>
      <c r="AD5" s="163"/>
      <c r="AE5" s="163"/>
      <c r="AF5" s="163"/>
      <c r="AG5" s="163"/>
      <c r="AH5" s="163"/>
      <c r="AI5" s="163"/>
      <c r="AJ5" s="163"/>
      <c r="AK5" s="163"/>
      <c r="AL5" s="164"/>
    </row>
    <row r="6" spans="1:38" ht="21" customHeight="1">
      <c r="A6" s="80" t="s">
        <v>381</v>
      </c>
    </row>
    <row r="7" spans="1:38" ht="12" customHeight="1">
      <c r="A7" s="80"/>
      <c r="C7" s="100" t="s">
        <v>405</v>
      </c>
    </row>
    <row r="8" spans="1:38" s="83" customFormat="1" ht="14.25">
      <c r="A8" s="444"/>
      <c r="B8" s="421" t="s">
        <v>375</v>
      </c>
      <c r="C8" s="431" t="s">
        <v>299</v>
      </c>
      <c r="D8" s="431"/>
      <c r="E8" s="431" t="s">
        <v>360</v>
      </c>
      <c r="F8" s="431"/>
      <c r="G8" s="431" t="s">
        <v>359</v>
      </c>
      <c r="H8" s="431"/>
      <c r="I8" s="431" t="s">
        <v>361</v>
      </c>
      <c r="J8" s="431"/>
      <c r="K8" s="431" t="s">
        <v>362</v>
      </c>
      <c r="L8" s="431"/>
      <c r="M8" s="431" t="s">
        <v>363</v>
      </c>
      <c r="N8" s="431"/>
      <c r="O8" s="431" t="s">
        <v>364</v>
      </c>
      <c r="P8" s="431"/>
      <c r="Q8" s="431" t="s">
        <v>365</v>
      </c>
      <c r="R8" s="431"/>
      <c r="S8" s="431" t="s">
        <v>366</v>
      </c>
      <c r="T8" s="431"/>
      <c r="U8" s="431" t="s">
        <v>367</v>
      </c>
      <c r="V8" s="431"/>
      <c r="W8" s="431" t="s">
        <v>368</v>
      </c>
      <c r="X8" s="431"/>
      <c r="Y8" s="431" t="s">
        <v>369</v>
      </c>
      <c r="Z8" s="431"/>
      <c r="AA8" s="431" t="s">
        <v>370</v>
      </c>
      <c r="AB8" s="431"/>
      <c r="AC8" s="431" t="s">
        <v>371</v>
      </c>
      <c r="AD8" s="431"/>
      <c r="AE8" s="432" t="s">
        <v>372</v>
      </c>
      <c r="AF8" s="432"/>
      <c r="AG8" s="432" t="s">
        <v>372</v>
      </c>
      <c r="AH8" s="432"/>
      <c r="AI8" s="432" t="s">
        <v>372</v>
      </c>
      <c r="AJ8" s="432"/>
      <c r="AK8" s="432" t="s">
        <v>372</v>
      </c>
      <c r="AL8" s="432"/>
    </row>
    <row r="9" spans="1:38" s="83" customFormat="1" ht="14.25">
      <c r="A9" s="444"/>
      <c r="B9" s="422"/>
      <c r="C9" s="81" t="s">
        <v>373</v>
      </c>
      <c r="D9" s="82" t="s">
        <v>374</v>
      </c>
      <c r="E9" s="81" t="s">
        <v>373</v>
      </c>
      <c r="F9" s="82" t="s">
        <v>374</v>
      </c>
      <c r="G9" s="81" t="s">
        <v>373</v>
      </c>
      <c r="H9" s="82" t="s">
        <v>374</v>
      </c>
      <c r="I9" s="81" t="s">
        <v>373</v>
      </c>
      <c r="J9" s="82" t="s">
        <v>374</v>
      </c>
      <c r="K9" s="81" t="s">
        <v>373</v>
      </c>
      <c r="L9" s="82" t="s">
        <v>374</v>
      </c>
      <c r="M9" s="81" t="s">
        <v>373</v>
      </c>
      <c r="N9" s="82" t="s">
        <v>374</v>
      </c>
      <c r="O9" s="81" t="s">
        <v>373</v>
      </c>
      <c r="P9" s="82" t="s">
        <v>374</v>
      </c>
      <c r="Q9" s="81" t="s">
        <v>373</v>
      </c>
      <c r="R9" s="82" t="s">
        <v>374</v>
      </c>
      <c r="S9" s="81" t="s">
        <v>373</v>
      </c>
      <c r="T9" s="82" t="s">
        <v>374</v>
      </c>
      <c r="U9" s="81" t="s">
        <v>373</v>
      </c>
      <c r="V9" s="82" t="s">
        <v>374</v>
      </c>
      <c r="W9" s="81" t="s">
        <v>373</v>
      </c>
      <c r="X9" s="82" t="s">
        <v>374</v>
      </c>
      <c r="Y9" s="81" t="s">
        <v>373</v>
      </c>
      <c r="Z9" s="82" t="s">
        <v>374</v>
      </c>
      <c r="AA9" s="81" t="s">
        <v>373</v>
      </c>
      <c r="AB9" s="82" t="s">
        <v>374</v>
      </c>
      <c r="AC9" s="81" t="s">
        <v>373</v>
      </c>
      <c r="AD9" s="82" t="s">
        <v>374</v>
      </c>
      <c r="AE9" s="81" t="s">
        <v>373</v>
      </c>
      <c r="AF9" s="82" t="s">
        <v>374</v>
      </c>
      <c r="AG9" s="81" t="s">
        <v>373</v>
      </c>
      <c r="AH9" s="82" t="s">
        <v>374</v>
      </c>
      <c r="AI9" s="81" t="s">
        <v>373</v>
      </c>
      <c r="AJ9" s="82" t="s">
        <v>374</v>
      </c>
      <c r="AK9" s="81" t="s">
        <v>373</v>
      </c>
      <c r="AL9" s="82" t="s">
        <v>374</v>
      </c>
    </row>
    <row r="10" spans="1:38">
      <c r="A10" s="17"/>
      <c r="B10" s="86" t="s">
        <v>274</v>
      </c>
      <c r="C10" s="165"/>
      <c r="D10" s="166"/>
      <c r="E10" s="165"/>
      <c r="F10" s="166"/>
      <c r="G10" s="165"/>
      <c r="H10" s="166"/>
      <c r="I10" s="165"/>
      <c r="J10" s="166"/>
      <c r="K10" s="165"/>
      <c r="L10" s="166"/>
      <c r="M10" s="165"/>
      <c r="N10" s="166"/>
      <c r="O10" s="165"/>
      <c r="P10" s="166"/>
      <c r="Q10" s="165"/>
      <c r="R10" s="166"/>
      <c r="S10" s="165"/>
      <c r="T10" s="166"/>
      <c r="U10" s="165"/>
      <c r="V10" s="166"/>
      <c r="W10" s="165"/>
      <c r="X10" s="166"/>
      <c r="Y10" s="165"/>
      <c r="Z10" s="166"/>
      <c r="AA10" s="165"/>
      <c r="AB10" s="166"/>
      <c r="AC10" s="165"/>
      <c r="AD10" s="166"/>
      <c r="AE10" s="165"/>
      <c r="AF10" s="166"/>
      <c r="AG10" s="165"/>
      <c r="AH10" s="166"/>
      <c r="AI10" s="165"/>
      <c r="AJ10" s="166"/>
      <c r="AK10" s="165"/>
      <c r="AL10" s="166"/>
    </row>
    <row r="11" spans="1:38">
      <c r="A11" s="17"/>
      <c r="B11" s="87" t="s">
        <v>278</v>
      </c>
      <c r="C11" s="167"/>
      <c r="D11" s="168"/>
      <c r="E11" s="167"/>
      <c r="F11" s="168"/>
      <c r="G11" s="167"/>
      <c r="H11" s="168"/>
      <c r="I11" s="167"/>
      <c r="J11" s="168"/>
      <c r="K11" s="167"/>
      <c r="L11" s="168"/>
      <c r="M11" s="167"/>
      <c r="N11" s="168"/>
      <c r="O11" s="167"/>
      <c r="P11" s="168"/>
      <c r="Q11" s="167"/>
      <c r="R11" s="168"/>
      <c r="S11" s="167"/>
      <c r="T11" s="168"/>
      <c r="U11" s="167"/>
      <c r="V11" s="168"/>
      <c r="W11" s="167"/>
      <c r="X11" s="168"/>
      <c r="Y11" s="167"/>
      <c r="Z11" s="168"/>
      <c r="AA11" s="167"/>
      <c r="AB11" s="168"/>
      <c r="AC11" s="167"/>
      <c r="AD11" s="168"/>
      <c r="AE11" s="167"/>
      <c r="AF11" s="168"/>
      <c r="AG11" s="167"/>
      <c r="AH11" s="168"/>
      <c r="AI11" s="167"/>
      <c r="AJ11" s="168"/>
      <c r="AK11" s="167"/>
      <c r="AL11" s="168"/>
    </row>
    <row r="12" spans="1:38">
      <c r="A12" s="17"/>
      <c r="B12" s="87" t="s">
        <v>275</v>
      </c>
      <c r="C12" s="167"/>
      <c r="D12" s="168"/>
      <c r="E12" s="167"/>
      <c r="F12" s="168"/>
      <c r="G12" s="167"/>
      <c r="H12" s="168"/>
      <c r="I12" s="167"/>
      <c r="J12" s="168"/>
      <c r="K12" s="167"/>
      <c r="L12" s="168"/>
      <c r="M12" s="167"/>
      <c r="N12" s="168"/>
      <c r="O12" s="167"/>
      <c r="P12" s="168"/>
      <c r="Q12" s="167"/>
      <c r="R12" s="168"/>
      <c r="S12" s="167"/>
      <c r="T12" s="168"/>
      <c r="U12" s="167"/>
      <c r="V12" s="168"/>
      <c r="W12" s="167"/>
      <c r="X12" s="168"/>
      <c r="Y12" s="167"/>
      <c r="Z12" s="168"/>
      <c r="AA12" s="167"/>
      <c r="AB12" s="168"/>
      <c r="AC12" s="167"/>
      <c r="AD12" s="168"/>
      <c r="AE12" s="167"/>
      <c r="AF12" s="168"/>
      <c r="AG12" s="167"/>
      <c r="AH12" s="168"/>
      <c r="AI12" s="167"/>
      <c r="AJ12" s="168"/>
      <c r="AK12" s="167"/>
      <c r="AL12" s="168"/>
    </row>
    <row r="13" spans="1:38">
      <c r="A13" s="17"/>
      <c r="B13" s="87" t="s">
        <v>279</v>
      </c>
      <c r="C13" s="167"/>
      <c r="D13" s="168"/>
      <c r="E13" s="167"/>
      <c r="F13" s="168"/>
      <c r="G13" s="167"/>
      <c r="H13" s="168"/>
      <c r="I13" s="167"/>
      <c r="J13" s="168"/>
      <c r="K13" s="167"/>
      <c r="L13" s="168"/>
      <c r="M13" s="167"/>
      <c r="N13" s="168"/>
      <c r="O13" s="167"/>
      <c r="P13" s="168"/>
      <c r="Q13" s="167"/>
      <c r="R13" s="168"/>
      <c r="S13" s="167"/>
      <c r="T13" s="168"/>
      <c r="U13" s="167"/>
      <c r="V13" s="168"/>
      <c r="W13" s="167"/>
      <c r="X13" s="168"/>
      <c r="Y13" s="167"/>
      <c r="Z13" s="168"/>
      <c r="AA13" s="167"/>
      <c r="AB13" s="168"/>
      <c r="AC13" s="167"/>
      <c r="AD13" s="168"/>
      <c r="AE13" s="167"/>
      <c r="AF13" s="168"/>
      <c r="AG13" s="167"/>
      <c r="AH13" s="168"/>
      <c r="AI13" s="167"/>
      <c r="AJ13" s="168"/>
      <c r="AK13" s="167"/>
      <c r="AL13" s="168"/>
    </row>
    <row r="14" spans="1:38">
      <c r="A14" s="17"/>
      <c r="B14" s="87" t="s">
        <v>276</v>
      </c>
      <c r="C14" s="167"/>
      <c r="D14" s="168"/>
      <c r="E14" s="167"/>
      <c r="F14" s="168"/>
      <c r="G14" s="167"/>
      <c r="H14" s="168"/>
      <c r="I14" s="167"/>
      <c r="J14" s="168"/>
      <c r="K14" s="167"/>
      <c r="L14" s="168"/>
      <c r="M14" s="167"/>
      <c r="N14" s="168"/>
      <c r="O14" s="167"/>
      <c r="P14" s="168"/>
      <c r="Q14" s="167"/>
      <c r="R14" s="168"/>
      <c r="S14" s="167"/>
      <c r="T14" s="168"/>
      <c r="U14" s="167"/>
      <c r="V14" s="168"/>
      <c r="W14" s="167"/>
      <c r="X14" s="168"/>
      <c r="Y14" s="167"/>
      <c r="Z14" s="168"/>
      <c r="AA14" s="167"/>
      <c r="AB14" s="168"/>
      <c r="AC14" s="167"/>
      <c r="AD14" s="168"/>
      <c r="AE14" s="167"/>
      <c r="AF14" s="168"/>
      <c r="AG14" s="167"/>
      <c r="AH14" s="168"/>
      <c r="AI14" s="167"/>
      <c r="AJ14" s="168"/>
      <c r="AK14" s="167"/>
      <c r="AL14" s="168"/>
    </row>
    <row r="15" spans="1:38">
      <c r="A15" s="17"/>
      <c r="B15" s="87" t="s">
        <v>280</v>
      </c>
      <c r="C15" s="167"/>
      <c r="D15" s="168"/>
      <c r="E15" s="167"/>
      <c r="F15" s="168"/>
      <c r="G15" s="167"/>
      <c r="H15" s="168"/>
      <c r="I15" s="167"/>
      <c r="J15" s="168"/>
      <c r="K15" s="167"/>
      <c r="L15" s="168"/>
      <c r="M15" s="167"/>
      <c r="N15" s="168"/>
      <c r="O15" s="167"/>
      <c r="P15" s="168"/>
      <c r="Q15" s="167"/>
      <c r="R15" s="168"/>
      <c r="S15" s="167"/>
      <c r="T15" s="168"/>
      <c r="U15" s="167"/>
      <c r="V15" s="168"/>
      <c r="W15" s="167"/>
      <c r="X15" s="168"/>
      <c r="Y15" s="167"/>
      <c r="Z15" s="168"/>
      <c r="AA15" s="167"/>
      <c r="AB15" s="168"/>
      <c r="AC15" s="167"/>
      <c r="AD15" s="168"/>
      <c r="AE15" s="167"/>
      <c r="AF15" s="168"/>
      <c r="AG15" s="167"/>
      <c r="AH15" s="168"/>
      <c r="AI15" s="167"/>
      <c r="AJ15" s="168"/>
      <c r="AK15" s="167"/>
      <c r="AL15" s="168"/>
    </row>
    <row r="16" spans="1:38">
      <c r="A16" s="17"/>
      <c r="B16" s="88" t="s">
        <v>277</v>
      </c>
      <c r="C16" s="169"/>
      <c r="D16" s="170"/>
      <c r="E16" s="169"/>
      <c r="F16" s="170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69"/>
      <c r="R16" s="170"/>
      <c r="S16" s="169"/>
      <c r="T16" s="170"/>
      <c r="U16" s="169"/>
      <c r="V16" s="170"/>
      <c r="W16" s="169"/>
      <c r="X16" s="170"/>
      <c r="Y16" s="169"/>
      <c r="Z16" s="170"/>
      <c r="AA16" s="169"/>
      <c r="AB16" s="170"/>
      <c r="AC16" s="169"/>
      <c r="AD16" s="170"/>
      <c r="AE16" s="169"/>
      <c r="AF16" s="170"/>
      <c r="AG16" s="169"/>
      <c r="AH16" s="170"/>
      <c r="AI16" s="169"/>
      <c r="AJ16" s="170"/>
      <c r="AK16" s="169"/>
      <c r="AL16" s="170"/>
    </row>
    <row r="17" spans="1:39">
      <c r="A17" s="17"/>
      <c r="B17" s="157" t="s">
        <v>376</v>
      </c>
      <c r="C17" s="144">
        <f>SUM(C10:C16)</f>
        <v>0</v>
      </c>
      <c r="D17" s="146">
        <f t="shared" ref="D17:AL17" si="0">SUM(D10:D16)</f>
        <v>0</v>
      </c>
      <c r="E17" s="144">
        <f t="shared" si="0"/>
        <v>0</v>
      </c>
      <c r="F17" s="146">
        <f t="shared" si="0"/>
        <v>0</v>
      </c>
      <c r="G17" s="144">
        <f t="shared" si="0"/>
        <v>0</v>
      </c>
      <c r="H17" s="146">
        <f t="shared" si="0"/>
        <v>0</v>
      </c>
      <c r="I17" s="144">
        <f t="shared" si="0"/>
        <v>0</v>
      </c>
      <c r="J17" s="146">
        <f t="shared" si="0"/>
        <v>0</v>
      </c>
      <c r="K17" s="144">
        <f t="shared" si="0"/>
        <v>0</v>
      </c>
      <c r="L17" s="146">
        <f t="shared" si="0"/>
        <v>0</v>
      </c>
      <c r="M17" s="144">
        <f t="shared" si="0"/>
        <v>0</v>
      </c>
      <c r="N17" s="146">
        <f t="shared" si="0"/>
        <v>0</v>
      </c>
      <c r="O17" s="144">
        <f t="shared" si="0"/>
        <v>0</v>
      </c>
      <c r="P17" s="146">
        <f t="shared" si="0"/>
        <v>0</v>
      </c>
      <c r="Q17" s="144">
        <f t="shared" si="0"/>
        <v>0</v>
      </c>
      <c r="R17" s="146">
        <f t="shared" si="0"/>
        <v>0</v>
      </c>
      <c r="S17" s="144">
        <f t="shared" si="0"/>
        <v>0</v>
      </c>
      <c r="T17" s="146">
        <f t="shared" si="0"/>
        <v>0</v>
      </c>
      <c r="U17" s="144">
        <f t="shared" si="0"/>
        <v>0</v>
      </c>
      <c r="V17" s="146">
        <f t="shared" si="0"/>
        <v>0</v>
      </c>
      <c r="W17" s="144">
        <f t="shared" si="0"/>
        <v>0</v>
      </c>
      <c r="X17" s="146">
        <f t="shared" si="0"/>
        <v>0</v>
      </c>
      <c r="Y17" s="144">
        <f t="shared" si="0"/>
        <v>0</v>
      </c>
      <c r="Z17" s="146">
        <f t="shared" si="0"/>
        <v>0</v>
      </c>
      <c r="AA17" s="144">
        <f t="shared" si="0"/>
        <v>0</v>
      </c>
      <c r="AB17" s="146">
        <f t="shared" si="0"/>
        <v>0</v>
      </c>
      <c r="AC17" s="144">
        <f t="shared" si="0"/>
        <v>0</v>
      </c>
      <c r="AD17" s="146">
        <f t="shared" si="0"/>
        <v>0</v>
      </c>
      <c r="AE17" s="144">
        <f t="shared" si="0"/>
        <v>0</v>
      </c>
      <c r="AF17" s="146">
        <f t="shared" si="0"/>
        <v>0</v>
      </c>
      <c r="AG17" s="144">
        <f t="shared" si="0"/>
        <v>0</v>
      </c>
      <c r="AH17" s="146">
        <f t="shared" si="0"/>
        <v>0</v>
      </c>
      <c r="AI17" s="144">
        <f t="shared" si="0"/>
        <v>0</v>
      </c>
      <c r="AJ17" s="146">
        <f t="shared" si="0"/>
        <v>0</v>
      </c>
      <c r="AK17" s="144">
        <f t="shared" si="0"/>
        <v>0</v>
      </c>
      <c r="AL17" s="156">
        <f t="shared" si="0"/>
        <v>0</v>
      </c>
    </row>
    <row r="18" spans="1:39" ht="29.25" customHeight="1">
      <c r="A18" s="80" t="s">
        <v>382</v>
      </c>
    </row>
    <row r="19" spans="1:39" s="84" customFormat="1" ht="23.25" customHeight="1">
      <c r="B19" s="404" t="s">
        <v>282</v>
      </c>
      <c r="C19" s="404"/>
      <c r="D19" s="404"/>
      <c r="E19" s="404" t="s">
        <v>300</v>
      </c>
      <c r="F19" s="404"/>
      <c r="G19" s="404"/>
      <c r="H19" s="404"/>
      <c r="I19" s="404"/>
      <c r="J19" s="404"/>
      <c r="K19" s="404" t="s">
        <v>378</v>
      </c>
      <c r="L19" s="404"/>
      <c r="M19" s="404"/>
      <c r="N19" s="85" t="s">
        <v>377</v>
      </c>
      <c r="O19" s="404" t="s">
        <v>401</v>
      </c>
      <c r="P19" s="404"/>
      <c r="Q19" s="404"/>
      <c r="R19" s="404" t="s">
        <v>301</v>
      </c>
      <c r="S19" s="404"/>
      <c r="T19" s="404"/>
      <c r="U19" s="404" t="s">
        <v>302</v>
      </c>
      <c r="V19" s="404"/>
      <c r="W19" s="404"/>
      <c r="X19" s="404" t="s">
        <v>303</v>
      </c>
      <c r="Y19" s="404"/>
      <c r="Z19" s="404"/>
      <c r="AA19" s="404" t="s">
        <v>379</v>
      </c>
      <c r="AB19" s="404"/>
      <c r="AC19" s="404"/>
      <c r="AD19" s="404" t="s">
        <v>281</v>
      </c>
      <c r="AE19" s="404"/>
      <c r="AF19" s="404"/>
      <c r="AG19" s="404"/>
      <c r="AH19" s="404"/>
      <c r="AI19" s="404"/>
      <c r="AJ19" s="404"/>
      <c r="AK19" s="404"/>
      <c r="AL19" s="404"/>
    </row>
    <row r="20" spans="1:39">
      <c r="B20" s="434" t="s">
        <v>283</v>
      </c>
      <c r="C20" s="434"/>
      <c r="D20" s="434"/>
      <c r="E20" s="405"/>
      <c r="F20" s="405"/>
      <c r="G20" s="405"/>
      <c r="H20" s="405"/>
      <c r="I20" s="405"/>
      <c r="J20" s="405"/>
      <c r="K20" s="649"/>
      <c r="L20" s="649"/>
      <c r="M20" s="649"/>
      <c r="N20" s="171"/>
      <c r="O20" s="649"/>
      <c r="P20" s="649"/>
      <c r="Q20" s="649"/>
      <c r="R20" s="405"/>
      <c r="S20" s="405"/>
      <c r="T20" s="405"/>
      <c r="U20" s="405"/>
      <c r="V20" s="405"/>
      <c r="W20" s="405"/>
      <c r="X20" s="405"/>
      <c r="Y20" s="405"/>
      <c r="Z20" s="405"/>
      <c r="AA20" s="414"/>
      <c r="AB20" s="414"/>
      <c r="AC20" s="414"/>
      <c r="AD20" s="409"/>
      <c r="AE20" s="409"/>
      <c r="AF20" s="409"/>
      <c r="AG20" s="409"/>
      <c r="AH20" s="409"/>
      <c r="AI20" s="409"/>
      <c r="AJ20" s="409"/>
      <c r="AK20" s="409"/>
      <c r="AL20" s="409"/>
    </row>
    <row r="21" spans="1:39">
      <c r="B21" s="429" t="s">
        <v>284</v>
      </c>
      <c r="C21" s="429"/>
      <c r="D21" s="429"/>
      <c r="E21" s="406"/>
      <c r="F21" s="406"/>
      <c r="G21" s="406"/>
      <c r="H21" s="406"/>
      <c r="I21" s="406"/>
      <c r="J21" s="406"/>
      <c r="K21" s="650"/>
      <c r="L21" s="650"/>
      <c r="M21" s="650"/>
      <c r="N21" s="172"/>
      <c r="O21" s="650"/>
      <c r="P21" s="650"/>
      <c r="Q21" s="650"/>
      <c r="R21" s="406"/>
      <c r="S21" s="406"/>
      <c r="T21" s="406"/>
      <c r="U21" s="406"/>
      <c r="V21" s="406"/>
      <c r="W21" s="406"/>
      <c r="X21" s="406"/>
      <c r="Y21" s="406"/>
      <c r="Z21" s="406"/>
      <c r="AA21" s="413"/>
      <c r="AB21" s="413"/>
      <c r="AC21" s="413"/>
      <c r="AD21" s="410"/>
      <c r="AE21" s="410"/>
      <c r="AF21" s="410"/>
      <c r="AG21" s="410"/>
      <c r="AH21" s="410"/>
      <c r="AI21" s="410"/>
      <c r="AJ21" s="410"/>
      <c r="AK21" s="410"/>
      <c r="AL21" s="410"/>
    </row>
    <row r="22" spans="1:39">
      <c r="B22" s="429" t="s">
        <v>284</v>
      </c>
      <c r="C22" s="429"/>
      <c r="D22" s="429"/>
      <c r="E22" s="406"/>
      <c r="F22" s="406"/>
      <c r="G22" s="406"/>
      <c r="H22" s="406"/>
      <c r="I22" s="406"/>
      <c r="J22" s="406"/>
      <c r="K22" s="650"/>
      <c r="L22" s="650"/>
      <c r="M22" s="650"/>
      <c r="N22" s="172"/>
      <c r="O22" s="650"/>
      <c r="P22" s="650"/>
      <c r="Q22" s="650"/>
      <c r="R22" s="406"/>
      <c r="S22" s="406"/>
      <c r="T22" s="406"/>
      <c r="U22" s="406"/>
      <c r="V22" s="406"/>
      <c r="W22" s="406"/>
      <c r="X22" s="406"/>
      <c r="Y22" s="406"/>
      <c r="Z22" s="406"/>
      <c r="AA22" s="413"/>
      <c r="AB22" s="413"/>
      <c r="AC22" s="413"/>
      <c r="AD22" s="410"/>
      <c r="AE22" s="410"/>
      <c r="AF22" s="410"/>
      <c r="AG22" s="410"/>
      <c r="AH22" s="410"/>
      <c r="AI22" s="410"/>
      <c r="AJ22" s="410"/>
      <c r="AK22" s="410"/>
      <c r="AL22" s="410"/>
    </row>
    <row r="23" spans="1:39">
      <c r="B23" s="430" t="s">
        <v>284</v>
      </c>
      <c r="C23" s="430"/>
      <c r="D23" s="430"/>
      <c r="E23" s="407"/>
      <c r="F23" s="407"/>
      <c r="G23" s="407"/>
      <c r="H23" s="407"/>
      <c r="I23" s="407"/>
      <c r="J23" s="407"/>
      <c r="K23" s="651"/>
      <c r="L23" s="651"/>
      <c r="M23" s="651"/>
      <c r="N23" s="173"/>
      <c r="O23" s="651"/>
      <c r="P23" s="651"/>
      <c r="Q23" s="651"/>
      <c r="R23" s="407"/>
      <c r="S23" s="407"/>
      <c r="T23" s="407"/>
      <c r="U23" s="407"/>
      <c r="V23" s="407"/>
      <c r="W23" s="407"/>
      <c r="X23" s="407"/>
      <c r="Y23" s="407"/>
      <c r="Z23" s="407"/>
      <c r="AA23" s="403"/>
      <c r="AB23" s="403"/>
      <c r="AC23" s="403"/>
      <c r="AD23" s="411"/>
      <c r="AE23" s="411"/>
      <c r="AF23" s="411"/>
      <c r="AG23" s="411"/>
      <c r="AH23" s="411"/>
      <c r="AI23" s="411"/>
      <c r="AJ23" s="411"/>
      <c r="AK23" s="411"/>
      <c r="AL23" s="411"/>
    </row>
    <row r="24" spans="1:39">
      <c r="B24" s="426" t="s">
        <v>285</v>
      </c>
      <c r="C24" s="426"/>
      <c r="D24" s="426"/>
      <c r="E24" s="408"/>
      <c r="F24" s="408"/>
      <c r="G24" s="408"/>
      <c r="H24" s="408"/>
      <c r="I24" s="408"/>
      <c r="J24" s="408"/>
      <c r="K24" s="652"/>
      <c r="L24" s="652"/>
      <c r="M24" s="652"/>
      <c r="N24" s="174"/>
      <c r="O24" s="652"/>
      <c r="P24" s="652"/>
      <c r="Q24" s="652"/>
      <c r="R24" s="408"/>
      <c r="S24" s="408"/>
      <c r="T24" s="408"/>
      <c r="U24" s="408"/>
      <c r="V24" s="408"/>
      <c r="W24" s="408"/>
      <c r="X24" s="408"/>
      <c r="Y24" s="408"/>
      <c r="Z24" s="408"/>
      <c r="AA24" s="420"/>
      <c r="AB24" s="420"/>
      <c r="AC24" s="420"/>
      <c r="AD24" s="412"/>
      <c r="AE24" s="412"/>
      <c r="AF24" s="412"/>
      <c r="AG24" s="412"/>
      <c r="AH24" s="412"/>
      <c r="AI24" s="412"/>
      <c r="AJ24" s="412"/>
      <c r="AK24" s="412"/>
      <c r="AL24" s="412"/>
    </row>
    <row r="25" spans="1:39">
      <c r="B25" s="429" t="s">
        <v>286</v>
      </c>
      <c r="C25" s="429"/>
      <c r="D25" s="429"/>
      <c r="E25" s="406"/>
      <c r="F25" s="406"/>
      <c r="G25" s="406"/>
      <c r="H25" s="406"/>
      <c r="I25" s="406"/>
      <c r="J25" s="406"/>
      <c r="K25" s="650"/>
      <c r="L25" s="650"/>
      <c r="M25" s="650"/>
      <c r="N25" s="172"/>
      <c r="O25" s="650"/>
      <c r="P25" s="650"/>
      <c r="Q25" s="650"/>
      <c r="R25" s="406"/>
      <c r="S25" s="406"/>
      <c r="T25" s="406"/>
      <c r="U25" s="406"/>
      <c r="V25" s="406"/>
      <c r="W25" s="406"/>
      <c r="X25" s="406"/>
      <c r="Y25" s="406"/>
      <c r="Z25" s="406"/>
      <c r="AA25" s="413"/>
      <c r="AB25" s="413"/>
      <c r="AC25" s="413"/>
      <c r="AD25" s="410"/>
      <c r="AE25" s="410"/>
      <c r="AF25" s="410"/>
      <c r="AG25" s="410"/>
      <c r="AH25" s="410"/>
      <c r="AI25" s="410"/>
      <c r="AJ25" s="410"/>
      <c r="AK25" s="410"/>
      <c r="AL25" s="410"/>
    </row>
    <row r="26" spans="1:39">
      <c r="B26" s="430" t="s">
        <v>287</v>
      </c>
      <c r="C26" s="430"/>
      <c r="D26" s="430"/>
      <c r="E26" s="407"/>
      <c r="F26" s="407"/>
      <c r="G26" s="407"/>
      <c r="H26" s="407"/>
      <c r="I26" s="407"/>
      <c r="J26" s="407"/>
      <c r="K26" s="651"/>
      <c r="L26" s="651"/>
      <c r="M26" s="651"/>
      <c r="N26" s="173"/>
      <c r="O26" s="651"/>
      <c r="P26" s="651"/>
      <c r="Q26" s="651"/>
      <c r="R26" s="407"/>
      <c r="S26" s="407"/>
      <c r="T26" s="407"/>
      <c r="U26" s="407"/>
      <c r="V26" s="407"/>
      <c r="W26" s="407"/>
      <c r="X26" s="407"/>
      <c r="Y26" s="407"/>
      <c r="Z26" s="407"/>
      <c r="AA26" s="403"/>
      <c r="AB26" s="403"/>
      <c r="AC26" s="403"/>
      <c r="AD26" s="411"/>
      <c r="AE26" s="411"/>
      <c r="AF26" s="411"/>
      <c r="AG26" s="411"/>
      <c r="AH26" s="411"/>
      <c r="AI26" s="411"/>
      <c r="AJ26" s="411"/>
      <c r="AK26" s="411"/>
      <c r="AL26" s="411"/>
    </row>
    <row r="27" spans="1:39" ht="27.75" customHeight="1" thickBot="1">
      <c r="A27" s="80" t="s">
        <v>383</v>
      </c>
      <c r="P27" s="80" t="s">
        <v>389</v>
      </c>
    </row>
    <row r="28" spans="1:39" ht="17.25" customHeight="1">
      <c r="A28" s="80"/>
      <c r="B28" s="394" t="s">
        <v>304</v>
      </c>
      <c r="C28" s="393" t="s">
        <v>305</v>
      </c>
      <c r="D28" s="394" t="s">
        <v>384</v>
      </c>
      <c r="E28" s="394"/>
      <c r="F28" s="394"/>
      <c r="G28" s="395" t="s">
        <v>386</v>
      </c>
      <c r="H28" s="396" t="s">
        <v>385</v>
      </c>
      <c r="I28" s="397" t="s">
        <v>318</v>
      </c>
      <c r="J28" s="398"/>
      <c r="K28" s="399" t="s">
        <v>391</v>
      </c>
      <c r="L28" s="400"/>
      <c r="M28" s="424" t="s">
        <v>407</v>
      </c>
      <c r="N28" s="424"/>
      <c r="O28" s="104"/>
      <c r="P28" s="460" t="s">
        <v>390</v>
      </c>
      <c r="Q28" s="461"/>
      <c r="R28" s="462"/>
      <c r="S28" s="445" t="s">
        <v>305</v>
      </c>
      <c r="T28" s="447" t="s">
        <v>311</v>
      </c>
      <c r="U28" s="449" t="s">
        <v>312</v>
      </c>
      <c r="V28" s="451" t="s">
        <v>319</v>
      </c>
      <c r="W28" s="107" t="s">
        <v>314</v>
      </c>
      <c r="X28" s="108"/>
      <c r="Y28" s="108"/>
      <c r="Z28" s="108"/>
      <c r="AA28" s="453" t="s">
        <v>318</v>
      </c>
      <c r="AB28" s="455" t="s">
        <v>407</v>
      </c>
      <c r="AC28" s="455"/>
      <c r="AD28" s="221" t="s">
        <v>404</v>
      </c>
      <c r="AE28" s="209"/>
      <c r="AF28" s="210"/>
      <c r="AG28" s="210"/>
      <c r="AH28" s="210"/>
      <c r="AI28" s="210"/>
      <c r="AJ28" s="210"/>
      <c r="AK28" s="210"/>
      <c r="AL28" s="210"/>
      <c r="AM28" s="211"/>
    </row>
    <row r="29" spans="1:39" ht="17.25" customHeight="1">
      <c r="B29" s="394"/>
      <c r="C29" s="393"/>
      <c r="D29" s="90" t="s">
        <v>310</v>
      </c>
      <c r="E29" s="91" t="s">
        <v>308</v>
      </c>
      <c r="F29" s="92" t="s">
        <v>309</v>
      </c>
      <c r="G29" s="395"/>
      <c r="H29" s="396"/>
      <c r="I29" s="133" t="s">
        <v>387</v>
      </c>
      <c r="J29" s="94" t="s">
        <v>388</v>
      </c>
      <c r="K29" s="93" t="s">
        <v>306</v>
      </c>
      <c r="L29" s="134" t="s">
        <v>307</v>
      </c>
      <c r="M29" s="425"/>
      <c r="N29" s="425"/>
      <c r="O29" s="104"/>
      <c r="P29" s="463"/>
      <c r="Q29" s="464"/>
      <c r="R29" s="465"/>
      <c r="S29" s="446"/>
      <c r="T29" s="448"/>
      <c r="U29" s="450"/>
      <c r="V29" s="452"/>
      <c r="W29" s="93" t="s">
        <v>313</v>
      </c>
      <c r="X29" s="95" t="s">
        <v>315</v>
      </c>
      <c r="Y29" s="95" t="s">
        <v>316</v>
      </c>
      <c r="Z29" s="139" t="s">
        <v>317</v>
      </c>
      <c r="AA29" s="454"/>
      <c r="AB29" s="456"/>
      <c r="AC29" s="456"/>
      <c r="AD29" s="212" t="s">
        <v>468</v>
      </c>
      <c r="AE29" s="89"/>
      <c r="AF29" s="103"/>
      <c r="AG29" s="103"/>
      <c r="AH29" s="213"/>
      <c r="AI29" s="214" t="s">
        <v>469</v>
      </c>
      <c r="AJ29" s="103"/>
      <c r="AK29" s="103"/>
      <c r="AL29" s="103"/>
      <c r="AM29" s="215"/>
    </row>
    <row r="30" spans="1:39" ht="15.75" customHeight="1">
      <c r="B30" s="101" t="s">
        <v>322</v>
      </c>
      <c r="C30" s="175"/>
      <c r="D30" s="176"/>
      <c r="E30" s="177"/>
      <c r="F30" s="178"/>
      <c r="G30" s="175"/>
      <c r="H30" s="179"/>
      <c r="I30" s="135">
        <f>IF($AC$3="giáo dục thường xuyên",IFERROR(INDEX(heso_LOP_GDTX!$G$5:$G$14,MATCH('Mẫu THPT và GDTX'!B30,heso_LOP_GDTX!$A$5:$A$14,0))*SUM('Mẫu THPT và GDTX'!$C$13:$C$16)+INDEX(heso_LOP_GDTX!$L$5:$L$14,MATCH('Mẫu THPT và GDTX'!B30,heso_LOP_GDTX!$A$5:$A$14,0))*SUM('Mẫu THPT và GDTX'!$C$10:$C$12),""),IFERROR(INDEX(heso_LOP_thuong!$G$5:$G$19,MATCH('Mẫu THPT và GDTX'!B30,heso_LOP_thuong!$A$5:$A$19,0))*SUM('Mẫu THPT và GDTX'!$C$13:$C$16)+INDEX(heso_LOP_thuong!$L$5:$L$19,MATCH('Mẫu THPT và GDTX'!B30,heso_LOP_thuong!$A$5:$A$19,0))*SUM('Mẫu THPT và GDTX'!$C$10:$C$12),""))</f>
        <v>0</v>
      </c>
      <c r="J30" s="97">
        <f>IFERROR(INDEX(heso_LOPchuyen!$L$5:$L$19,MATCH('Mẫu THPT và GDTX'!B30,heso_LOPchuyen!$A$5:$A$19,0))*W17,"")</f>
        <v>0</v>
      </c>
      <c r="K30" s="96">
        <f>IF(C30="",0,IF(SUM(I30:J30)-C30&lt;0,C30-SUM(I30:J30),0))</f>
        <v>0</v>
      </c>
      <c r="L30" s="136">
        <f>IF(C30="",0,IF(SUM(I30:J30)-C30&gt;0,C30-SUM(I30:J30),0))</f>
        <v>0</v>
      </c>
      <c r="M30" s="380"/>
      <c r="N30" s="423"/>
      <c r="O30" s="105"/>
      <c r="P30" s="457" t="s">
        <v>434</v>
      </c>
      <c r="Q30" s="458"/>
      <c r="R30" s="459"/>
      <c r="S30" s="190"/>
      <c r="T30" s="191"/>
      <c r="U30" s="192"/>
      <c r="V30" s="193"/>
      <c r="W30" s="191"/>
      <c r="X30" s="192"/>
      <c r="Y30" s="192"/>
      <c r="Z30" s="194"/>
      <c r="AA30" s="140" t="str">
        <f>IF(S41&gt;0, IF($AC$3="trường chuyên",2,0),"")</f>
        <v/>
      </c>
      <c r="AB30" s="380"/>
      <c r="AC30" s="380"/>
      <c r="AD30" s="212" t="s">
        <v>471</v>
      </c>
      <c r="AE30" s="103"/>
      <c r="AF30" s="103"/>
      <c r="AG30" s="103"/>
      <c r="AH30" s="103"/>
      <c r="AI30" s="103"/>
      <c r="AJ30" s="103"/>
      <c r="AK30" s="103"/>
      <c r="AL30" s="103"/>
      <c r="AM30" s="215"/>
    </row>
    <row r="31" spans="1:39" ht="15.75" customHeight="1">
      <c r="B31" s="102" t="s">
        <v>323</v>
      </c>
      <c r="C31" s="180"/>
      <c r="D31" s="181"/>
      <c r="E31" s="182"/>
      <c r="F31" s="183"/>
      <c r="G31" s="180"/>
      <c r="H31" s="184"/>
      <c r="I31" s="137">
        <f>IF($AC$3="giáo dục thường xuyên",IFERROR(INDEX(heso_LOP_GDTX!$G$5:$G$14,MATCH('Mẫu THPT và GDTX'!B31,heso_LOP_GDTX!$A$5:$A$14,0))*SUM('Mẫu THPT và GDTX'!$C$13:$C$16)+INDEX(heso_LOP_GDTX!$L$5:$L$14,MATCH('Mẫu THPT và GDTX'!B31,heso_LOP_GDTX!$A$5:$A$14,0))*SUM('Mẫu THPT và GDTX'!$C$10:$C$12),""),IFERROR(INDEX(heso_LOP_thuong!$G$5:$G$19,MATCH('Mẫu THPT và GDTX'!B31,heso_LOP_thuong!$A$5:$A$19,0))*SUM('Mẫu THPT và GDTX'!$C$13:$C$16)+INDEX(heso_LOP_thuong!$L$5:$L$19,MATCH('Mẫu THPT và GDTX'!B31,heso_LOP_thuong!$A$5:$A$19,0))*SUM('Mẫu THPT và GDTX'!$C$10:$C$12),""))</f>
        <v>0</v>
      </c>
      <c r="J31" s="99">
        <f>IFERROR(INDEX(heso_LOPchuyen!$L$5:$L$19,MATCH('Mẫu THPT và GDTX'!B31,heso_LOPchuyen!$A$5:$A$19,0))*Y17,"")</f>
        <v>0</v>
      </c>
      <c r="K31" s="98">
        <f t="shared" ref="K31:K48" si="1">IF(C31="",0,IF(SUM(I31:J31)-C31&lt;0,C31-SUM(I31:J31),0))</f>
        <v>0</v>
      </c>
      <c r="L31" s="138">
        <f t="shared" ref="L31:L48" si="2">IF(C31="",0,IF(SUM(I31:J31)-C31&gt;0,C31-SUM(I31:J31),0))</f>
        <v>0</v>
      </c>
      <c r="M31" s="382"/>
      <c r="N31" s="383"/>
      <c r="O31" s="105"/>
      <c r="P31" s="438" t="s">
        <v>288</v>
      </c>
      <c r="Q31" s="439"/>
      <c r="R31" s="440"/>
      <c r="S31" s="195"/>
      <c r="T31" s="196"/>
      <c r="U31" s="197"/>
      <c r="V31" s="198"/>
      <c r="W31" s="196"/>
      <c r="X31" s="197"/>
      <c r="Y31" s="197"/>
      <c r="Z31" s="199"/>
      <c r="AA31" s="141" t="str">
        <f>IF(S41&gt;0,IF($AC$3="trường chuyên",2,1),"")</f>
        <v/>
      </c>
      <c r="AB31" s="382"/>
      <c r="AC31" s="382"/>
      <c r="AD31" s="212" t="s">
        <v>470</v>
      </c>
      <c r="AE31" s="103"/>
      <c r="AF31" s="103"/>
      <c r="AG31" s="103"/>
      <c r="AH31" s="103"/>
      <c r="AI31" s="103"/>
      <c r="AJ31" s="103"/>
      <c r="AK31" s="103"/>
      <c r="AL31" s="103"/>
      <c r="AM31" s="215"/>
    </row>
    <row r="32" spans="1:39" ht="15.75" customHeight="1">
      <c r="B32" s="102" t="s">
        <v>324</v>
      </c>
      <c r="C32" s="180"/>
      <c r="D32" s="181"/>
      <c r="E32" s="182"/>
      <c r="F32" s="183"/>
      <c r="G32" s="180"/>
      <c r="H32" s="184"/>
      <c r="I32" s="137">
        <f>IF($AC$3="giáo dục thường xuyên",IFERROR(INDEX(heso_LOP_GDTX!$G$5:$G$14,MATCH('Mẫu THPT và GDTX'!B32,heso_LOP_GDTX!$A$5:$A$14,0))*SUM('Mẫu THPT và GDTX'!$C$13:$C$16)+INDEX(heso_LOP_GDTX!$L$5:$L$14,MATCH('Mẫu THPT và GDTX'!B32,heso_LOP_GDTX!$A$5:$A$14,0))*SUM('Mẫu THPT và GDTX'!$C$10:$C$12),""),IFERROR(INDEX(heso_LOP_thuong!$G$5:$G$19,MATCH('Mẫu THPT và GDTX'!B32,heso_LOP_thuong!$A$5:$A$19,0))*SUM('Mẫu THPT và GDTX'!$C$13:$C$16)+INDEX(heso_LOP_thuong!$L$5:$L$19,MATCH('Mẫu THPT và GDTX'!B32,heso_LOP_thuong!$A$5:$A$19,0))*SUM('Mẫu THPT và GDTX'!$C$10:$C$12),""))</f>
        <v>0</v>
      </c>
      <c r="J32" s="99">
        <f>IFERROR(INDEX(heso_LOPchuyen!$L$5:$L$19,MATCH('Mẫu THPT và GDTX'!B32,heso_LOPchuyen!$A$5:$A$19,0))*AA17,"")</f>
        <v>0</v>
      </c>
      <c r="K32" s="98">
        <f t="shared" si="1"/>
        <v>0</v>
      </c>
      <c r="L32" s="138">
        <f t="shared" si="2"/>
        <v>0</v>
      </c>
      <c r="M32" s="382"/>
      <c r="N32" s="383"/>
      <c r="O32" s="105"/>
      <c r="P32" s="438" t="s">
        <v>289</v>
      </c>
      <c r="Q32" s="439"/>
      <c r="R32" s="440"/>
      <c r="S32" s="195"/>
      <c r="T32" s="196"/>
      <c r="U32" s="197"/>
      <c r="V32" s="198"/>
      <c r="W32" s="196"/>
      <c r="X32" s="197"/>
      <c r="Y32" s="197"/>
      <c r="Z32" s="199"/>
      <c r="AA32" s="141" t="str">
        <f>IF(S41&gt;0,1,"")</f>
        <v/>
      </c>
      <c r="AB32" s="382"/>
      <c r="AC32" s="382"/>
      <c r="AD32" s="216"/>
      <c r="AE32" s="103" t="s">
        <v>402</v>
      </c>
      <c r="AF32" s="103"/>
      <c r="AG32" s="103"/>
      <c r="AH32" s="103"/>
      <c r="AI32" s="103"/>
      <c r="AJ32" s="103"/>
      <c r="AK32" s="103"/>
      <c r="AL32" s="103"/>
      <c r="AM32" s="215"/>
    </row>
    <row r="33" spans="2:39" ht="15.75" customHeight="1">
      <c r="B33" s="102" t="s">
        <v>325</v>
      </c>
      <c r="C33" s="180"/>
      <c r="D33" s="181"/>
      <c r="E33" s="182"/>
      <c r="F33" s="183"/>
      <c r="G33" s="180"/>
      <c r="H33" s="184"/>
      <c r="I33" s="137">
        <f>IF($AC$3="giáo dục thường xuyên",IFERROR(INDEX(heso_LOP_GDTX!$G$5:$G$14,MATCH('Mẫu THPT và GDTX'!B33,heso_LOP_GDTX!$A$5:$A$14,0))*SUM('Mẫu THPT và GDTX'!$C$13:$C$16)+INDEX(heso_LOP_GDTX!$L$5:$L$14,MATCH('Mẫu THPT và GDTX'!B33,heso_LOP_GDTX!$A$5:$A$14,0))*SUM('Mẫu THPT và GDTX'!$C$10:$C$12),""),IFERROR(INDEX(heso_LOP_thuong!$G$5:$G$19,MATCH('Mẫu THPT và GDTX'!B33,heso_LOP_thuong!$A$5:$A$19,0))*SUM('Mẫu THPT và GDTX'!$C$13:$C$16)+INDEX(heso_LOP_thuong!$L$5:$L$19,MATCH('Mẫu THPT và GDTX'!B33,heso_LOP_thuong!$A$5:$A$19,0))*SUM('Mẫu THPT và GDTX'!$C$10:$C$12),""))</f>
        <v>0</v>
      </c>
      <c r="J33" s="99"/>
      <c r="K33" s="98">
        <f t="shared" si="1"/>
        <v>0</v>
      </c>
      <c r="L33" s="138">
        <f t="shared" si="2"/>
        <v>0</v>
      </c>
      <c r="M33" s="382"/>
      <c r="N33" s="383"/>
      <c r="O33" s="105"/>
      <c r="P33" s="438" t="s">
        <v>290</v>
      </c>
      <c r="Q33" s="439"/>
      <c r="R33" s="440"/>
      <c r="S33" s="195"/>
      <c r="T33" s="196"/>
      <c r="U33" s="197"/>
      <c r="V33" s="198"/>
      <c r="W33" s="196"/>
      <c r="X33" s="197"/>
      <c r="Y33" s="197"/>
      <c r="Z33" s="199"/>
      <c r="AA33" s="141" t="str">
        <f>IF(S41&gt;0,IF(OR(AC3="trường chuyên",AND(LEFT(AC3,13)="trường thường",(AB4+AC1)&gt;=40)),1,0),"")</f>
        <v/>
      </c>
      <c r="AB33" s="382"/>
      <c r="AC33" s="382"/>
      <c r="AD33" s="216"/>
      <c r="AE33" s="103" t="s">
        <v>403</v>
      </c>
      <c r="AF33" s="103"/>
      <c r="AG33" s="103"/>
      <c r="AH33" s="103"/>
      <c r="AI33" s="103"/>
      <c r="AJ33" s="103"/>
      <c r="AK33" s="103"/>
      <c r="AL33" s="103"/>
      <c r="AM33" s="215"/>
    </row>
    <row r="34" spans="2:39" ht="15.75" customHeight="1">
      <c r="B34" s="102" t="s">
        <v>326</v>
      </c>
      <c r="C34" s="180"/>
      <c r="D34" s="181"/>
      <c r="E34" s="182"/>
      <c r="F34" s="183"/>
      <c r="G34" s="180"/>
      <c r="H34" s="184"/>
      <c r="I34" s="137">
        <f>IF($AC$3="giáo dục thường xuyên",IFERROR(INDEX(heso_LOP_GDTX!$G$5:$G$14,MATCH('Mẫu THPT và GDTX'!B34,heso_LOP_GDTX!$A$5:$A$14,0))*SUM('Mẫu THPT và GDTX'!$C$13:$C$16)+INDEX(heso_LOP_GDTX!$L$5:$L$14,MATCH('Mẫu THPT và GDTX'!B34,heso_LOP_GDTX!$A$5:$A$14,0))*SUM('Mẫu THPT và GDTX'!$C$10:$C$12),""),IFERROR(INDEX(heso_LOP_thuong!$G$5:$G$19,MATCH('Mẫu THPT và GDTX'!B34,heso_LOP_thuong!$A$5:$A$19,0))*SUM('Mẫu THPT và GDTX'!$C$13:$C$16)+INDEX(heso_LOP_thuong!$L$5:$L$19,MATCH('Mẫu THPT và GDTX'!B34,heso_LOP_thuong!$A$5:$A$19,0))*SUM('Mẫu THPT và GDTX'!$C$10:$C$12),""))</f>
        <v>0</v>
      </c>
      <c r="J34" s="99">
        <f>IFERROR(INDEX(heso_LOPchuyen!$L$5:$L$19,MATCH('Mẫu THPT và GDTX'!B34,heso_LOPchuyen!$A$5:$A$19,0))*AC17,"")</f>
        <v>0</v>
      </c>
      <c r="K34" s="98">
        <f t="shared" si="1"/>
        <v>0</v>
      </c>
      <c r="L34" s="138">
        <f t="shared" si="2"/>
        <v>0</v>
      </c>
      <c r="M34" s="382"/>
      <c r="N34" s="383"/>
      <c r="O34" s="105"/>
      <c r="P34" s="438" t="s">
        <v>291</v>
      </c>
      <c r="Q34" s="439"/>
      <c r="R34" s="440"/>
      <c r="S34" s="195"/>
      <c r="T34" s="196"/>
      <c r="U34" s="197"/>
      <c r="V34" s="198"/>
      <c r="W34" s="196"/>
      <c r="X34" s="197"/>
      <c r="Y34" s="197"/>
      <c r="Z34" s="199"/>
      <c r="AA34" s="141" t="str">
        <f>IF(S41&gt;0,IF($AC$3="trường chuyên",2,1),"")</f>
        <v/>
      </c>
      <c r="AB34" s="382"/>
      <c r="AC34" s="382"/>
      <c r="AD34" s="216"/>
      <c r="AE34" s="103" t="s">
        <v>477</v>
      </c>
      <c r="AF34" s="103"/>
      <c r="AG34" s="103"/>
      <c r="AH34" s="103"/>
      <c r="AI34" s="103"/>
      <c r="AJ34" s="103"/>
      <c r="AK34" s="103"/>
      <c r="AL34" s="103"/>
      <c r="AM34" s="215"/>
    </row>
    <row r="35" spans="2:39" ht="15.75" customHeight="1">
      <c r="B35" s="102" t="s">
        <v>327</v>
      </c>
      <c r="C35" s="180"/>
      <c r="D35" s="181"/>
      <c r="E35" s="182"/>
      <c r="F35" s="183"/>
      <c r="G35" s="180"/>
      <c r="H35" s="184"/>
      <c r="I35" s="137">
        <f>IF($AC$3="giáo dục thường xuyên",IFERROR(INDEX(heso_LOP_GDTX!$G$5:$G$14,MATCH('Mẫu THPT và GDTX'!B35,heso_LOP_GDTX!$A$5:$A$14,0))*SUM('Mẫu THPT và GDTX'!$C$13:$C$16)+INDEX(heso_LOP_GDTX!$L$5:$L$14,MATCH('Mẫu THPT và GDTX'!B35,heso_LOP_GDTX!$A$5:$A$14,0))*SUM('Mẫu THPT và GDTX'!$C$10:$C$12),""),IFERROR(INDEX(heso_LOP_thuong!$G$5:$G$19,MATCH('Mẫu THPT và GDTX'!B35,heso_LOP_thuong!$A$5:$A$19,0))*SUM('Mẫu THPT và GDTX'!$C$13:$C$16)+INDEX(heso_LOP_thuong!$L$5:$L$19,MATCH('Mẫu THPT và GDTX'!B35,heso_LOP_thuong!$A$5:$A$19,0))*SUM('Mẫu THPT và GDTX'!$C$10:$C$12),""))</f>
        <v>0</v>
      </c>
      <c r="J35" s="99">
        <f>IFERROR(INDEX(heso_LOPchuyen!$L$5:$L$19,MATCH('Mẫu THPT và GDTX'!B35,heso_LOPchuyen!$A$5:$A$19,0))*M17,"")</f>
        <v>0</v>
      </c>
      <c r="K35" s="98">
        <f t="shared" si="1"/>
        <v>0</v>
      </c>
      <c r="L35" s="138">
        <f t="shared" si="2"/>
        <v>0</v>
      </c>
      <c r="M35" s="382"/>
      <c r="N35" s="383"/>
      <c r="O35" s="105"/>
      <c r="P35" s="438" t="s">
        <v>292</v>
      </c>
      <c r="Q35" s="439"/>
      <c r="R35" s="440"/>
      <c r="S35" s="195"/>
      <c r="T35" s="196"/>
      <c r="U35" s="197"/>
      <c r="V35" s="198"/>
      <c r="W35" s="196"/>
      <c r="X35" s="197"/>
      <c r="Y35" s="197"/>
      <c r="Z35" s="199"/>
      <c r="AA35" s="141" t="str">
        <f>IF(S41&gt;0,IF(OR(AC3="trường chuyên",AND(LEFT(AC3,13)="trường thường",(AB4+AC1)&gt;=40)),1,0),"")</f>
        <v/>
      </c>
      <c r="AB35" s="382"/>
      <c r="AC35" s="382"/>
      <c r="AD35" s="217" t="s">
        <v>473</v>
      </c>
      <c r="AE35" s="103"/>
      <c r="AF35" s="103"/>
      <c r="AG35" s="103"/>
      <c r="AH35" s="103"/>
      <c r="AI35" s="103"/>
      <c r="AJ35" s="103"/>
      <c r="AK35" s="103"/>
      <c r="AL35" s="103"/>
      <c r="AM35" s="215"/>
    </row>
    <row r="36" spans="2:39" ht="15.75" customHeight="1">
      <c r="B36" s="102" t="s">
        <v>328</v>
      </c>
      <c r="C36" s="180"/>
      <c r="D36" s="181"/>
      <c r="E36" s="182"/>
      <c r="F36" s="183"/>
      <c r="G36" s="180"/>
      <c r="H36" s="184"/>
      <c r="I36" s="137">
        <f>IF($AC$3="giáo dục thường xuyên",IFERROR(INDEX(heso_LOP_GDTX!$G$5:$G$14,MATCH('Mẫu THPT và GDTX'!B36,heso_LOP_GDTX!$A$5:$A$14,0))*SUM('Mẫu THPT và GDTX'!$C$13:$C$16)+INDEX(heso_LOP_GDTX!$L$5:$L$14,MATCH('Mẫu THPT và GDTX'!B36,heso_LOP_GDTX!$A$5:$A$14,0))*SUM('Mẫu THPT và GDTX'!$C$10:$C$12),""),IFERROR(INDEX(heso_LOP_thuong!$G$5:$G$19,MATCH('Mẫu THPT và GDTX'!B36,heso_LOP_thuong!$A$5:$A$19,0))*SUM('Mẫu THPT và GDTX'!$C$13:$C$16)+INDEX(heso_LOP_thuong!$L$5:$L$19,MATCH('Mẫu THPT và GDTX'!B36,heso_LOP_thuong!$A$5:$A$19,0))*SUM('Mẫu THPT và GDTX'!$C$10:$C$12),""))</f>
        <v>0</v>
      </c>
      <c r="J36" s="99">
        <f>IFERROR(INDEX(heso_LOPchuyen!$L$5:$L$19,MATCH('Mẫu THPT và GDTX'!B36,heso_LOPchuyen!$A$5:$A$19,0))*O17,"")</f>
        <v>0</v>
      </c>
      <c r="K36" s="98">
        <f t="shared" si="1"/>
        <v>0</v>
      </c>
      <c r="L36" s="138">
        <f t="shared" si="2"/>
        <v>0</v>
      </c>
      <c r="M36" s="382"/>
      <c r="N36" s="383"/>
      <c r="O36" s="105"/>
      <c r="P36" s="438" t="s">
        <v>440</v>
      </c>
      <c r="Q36" s="439"/>
      <c r="R36" s="440"/>
      <c r="S36" s="195"/>
      <c r="T36" s="196"/>
      <c r="U36" s="197"/>
      <c r="V36" s="198"/>
      <c r="W36" s="196"/>
      <c r="X36" s="197"/>
      <c r="Y36" s="197"/>
      <c r="Z36" s="199"/>
      <c r="AA36" s="141" t="str">
        <f>IF(S41&gt;0,IF(AC3="giáo dục thường xuyên",IF(AB4&lt;18,0.5,1),IF(OR(AC3="trường chuyên",AB4&gt;=28),2,1)),"")</f>
        <v/>
      </c>
      <c r="AB36" s="382"/>
      <c r="AC36" s="382"/>
      <c r="AD36" s="217" t="s">
        <v>474</v>
      </c>
      <c r="AE36" s="103"/>
      <c r="AF36" s="103"/>
      <c r="AG36" s="103"/>
      <c r="AH36" s="103"/>
      <c r="AI36" s="103"/>
      <c r="AJ36" s="103"/>
      <c r="AK36" s="103"/>
      <c r="AL36" s="103"/>
      <c r="AM36" s="215"/>
    </row>
    <row r="37" spans="2:39" ht="15.75" customHeight="1">
      <c r="B37" s="102" t="s">
        <v>329</v>
      </c>
      <c r="C37" s="180"/>
      <c r="D37" s="181"/>
      <c r="E37" s="182"/>
      <c r="F37" s="183"/>
      <c r="G37" s="180"/>
      <c r="H37" s="184"/>
      <c r="I37" s="137">
        <f>IF($AC$3="giáo dục thường xuyên",IFERROR(INDEX(heso_LOP_GDTX!$G$5:$G$14,MATCH('Mẫu THPT và GDTX'!B37,heso_LOP_GDTX!$A$5:$A$14,0))*SUM('Mẫu THPT và GDTX'!$C$13:$C$16)+INDEX(heso_LOP_GDTX!$L$5:$L$14,MATCH('Mẫu THPT và GDTX'!B37,heso_LOP_GDTX!$A$5:$A$14,0))*SUM('Mẫu THPT và GDTX'!$C$10:$C$12),""),IFERROR(INDEX(heso_LOP_thuong!$G$5:$G$19,MATCH('Mẫu THPT và GDTX'!B37,heso_LOP_thuong!$A$5:$A$19,0))*SUM('Mẫu THPT và GDTX'!$C$13:$C$16)+INDEX(heso_LOP_thuong!$L$5:$L$19,MATCH('Mẫu THPT và GDTX'!B37,heso_LOP_thuong!$A$5:$A$19,0))*SUM('Mẫu THPT và GDTX'!$C$10:$C$12),""))</f>
        <v>0</v>
      </c>
      <c r="J37" s="99">
        <f>IFERROR(INDEX(heso_LOPchuyen!$L$5:$L$19,MATCH('Mẫu THPT và GDTX'!B37,heso_LOPchuyen!$A$5:$A$19,0))*Q17,"")</f>
        <v>0</v>
      </c>
      <c r="K37" s="98">
        <f t="shared" si="1"/>
        <v>0</v>
      </c>
      <c r="L37" s="138">
        <f t="shared" si="2"/>
        <v>0</v>
      </c>
      <c r="M37" s="382"/>
      <c r="N37" s="383"/>
      <c r="O37" s="105"/>
      <c r="P37" s="438" t="s">
        <v>293</v>
      </c>
      <c r="Q37" s="439"/>
      <c r="R37" s="440"/>
      <c r="S37" s="195"/>
      <c r="T37" s="196"/>
      <c r="U37" s="197"/>
      <c r="V37" s="198"/>
      <c r="W37" s="196"/>
      <c r="X37" s="197"/>
      <c r="Y37" s="197"/>
      <c r="Z37" s="199"/>
      <c r="AA37" s="141" t="str">
        <f>IF(S41&gt;0,IF($AC$3="trường chuyên",2,0),"")</f>
        <v/>
      </c>
      <c r="AB37" s="382"/>
      <c r="AC37" s="382"/>
      <c r="AD37" s="435" t="s">
        <v>475</v>
      </c>
      <c r="AE37" s="436"/>
      <c r="AF37" s="436"/>
      <c r="AG37" s="436"/>
      <c r="AH37" s="436"/>
      <c r="AI37" s="436"/>
      <c r="AJ37" s="436"/>
      <c r="AK37" s="436"/>
      <c r="AL37" s="436"/>
      <c r="AM37" s="437"/>
    </row>
    <row r="38" spans="2:39" ht="15.75" customHeight="1">
      <c r="B38" s="102" t="s">
        <v>330</v>
      </c>
      <c r="C38" s="180"/>
      <c r="D38" s="181"/>
      <c r="E38" s="182"/>
      <c r="F38" s="183"/>
      <c r="G38" s="180"/>
      <c r="H38" s="184"/>
      <c r="I38" s="137">
        <f>IF($AC$3="giáo dục thường xuyên",IFERROR(INDEX(heso_LOP_GDTX!$G$5:$G$14,MATCH('Mẫu THPT và GDTX'!B38,heso_LOP_GDTX!$A$5:$A$14,0))*SUM('Mẫu THPT và GDTX'!$C$13:$C$16)+INDEX(heso_LOP_GDTX!$L$5:$L$14,MATCH('Mẫu THPT và GDTX'!B38,heso_LOP_GDTX!$A$5:$A$14,0))*SUM('Mẫu THPT và GDTX'!$C$10:$C$12),""),IFERROR(INDEX(heso_LOP_thuong!$G$5:$G$19,MATCH('Mẫu THPT và GDTX'!B38,heso_LOP_thuong!$A$5:$A$19,0))*SUM('Mẫu THPT và GDTX'!$C$13:$C$16)+INDEX(heso_LOP_thuong!$L$5:$L$19,MATCH('Mẫu THPT và GDTX'!B38,heso_LOP_thuong!$A$5:$A$19,0))*SUM('Mẫu THPT và GDTX'!$C$10:$C$12),""))</f>
        <v>0</v>
      </c>
      <c r="J38" s="99">
        <f>IFERROR(INDEX(heso_LOPchuyen!$L$5:$L$19,MATCH('Mẫu THPT và GDTX'!B38,heso_LOPchuyen!$A$5:$A$19,0))*S17,"")</f>
        <v>0</v>
      </c>
      <c r="K38" s="98">
        <f>IF(C38="",0,IF(SUM(I38:J38)-C38&lt;0,C38-SUM(I38:J38),0))</f>
        <v>0</v>
      </c>
      <c r="L38" s="138">
        <f t="shared" si="2"/>
        <v>0</v>
      </c>
      <c r="M38" s="382"/>
      <c r="N38" s="383"/>
      <c r="O38" s="105"/>
      <c r="P38" s="438" t="s">
        <v>294</v>
      </c>
      <c r="Q38" s="439"/>
      <c r="R38" s="440"/>
      <c r="S38" s="195"/>
      <c r="T38" s="196"/>
      <c r="U38" s="197"/>
      <c r="V38" s="198"/>
      <c r="W38" s="196"/>
      <c r="X38" s="197"/>
      <c r="Y38" s="197"/>
      <c r="Z38" s="199"/>
      <c r="AA38" s="141" t="str">
        <f>IF(S41&gt;0,2,"")</f>
        <v/>
      </c>
      <c r="AB38" s="382"/>
      <c r="AC38" s="382"/>
      <c r="AD38" s="435"/>
      <c r="AE38" s="436"/>
      <c r="AF38" s="436"/>
      <c r="AG38" s="436"/>
      <c r="AH38" s="436"/>
      <c r="AI38" s="436"/>
      <c r="AJ38" s="436"/>
      <c r="AK38" s="436"/>
      <c r="AL38" s="436"/>
      <c r="AM38" s="437"/>
    </row>
    <row r="39" spans="2:39" ht="15.75" customHeight="1">
      <c r="B39" s="102" t="s">
        <v>392</v>
      </c>
      <c r="C39" s="180"/>
      <c r="D39" s="181"/>
      <c r="E39" s="182"/>
      <c r="F39" s="183"/>
      <c r="G39" s="180"/>
      <c r="H39" s="184"/>
      <c r="I39" s="137">
        <f>IF($AC$3="giáo dục thường xuyên",IFERROR(INDEX(heso_LOP_GDTX!$G$5:$G$14,MATCH("Công nghệ",heso_LOP_GDTX!$A$5:$A$14,0))*$C$14+INDEX(heso_LOP_GDTX!$L$5:$L$14,MATCH("Công nghệ",heso_LOP_GDTX!$A$5:$A$14,0))*SUM($C$10,$C$11),""),IFERROR(INDEX(heso_LOP_thuong!$G$5:$G$19,MATCH("Công nghệ",heso_LOP_thuong!$A$5:$A$19,0))*$C$14+INDEX(heso_LOP_thuong!$L$5:$L$19,MATCH("Công nghệ",heso_LOP_thuong!$A$5:$A$19,0))*SUM('Mẫu THPT và GDTX'!$C$10:$C$11),""))</f>
        <v>0</v>
      </c>
      <c r="J39" s="99"/>
      <c r="K39" s="98">
        <f t="shared" si="1"/>
        <v>0</v>
      </c>
      <c r="L39" s="138">
        <f t="shared" si="2"/>
        <v>0</v>
      </c>
      <c r="M39" s="382"/>
      <c r="N39" s="383"/>
      <c r="O39" s="105"/>
      <c r="P39" s="438" t="s">
        <v>295</v>
      </c>
      <c r="Q39" s="439"/>
      <c r="R39" s="440"/>
      <c r="S39" s="195"/>
      <c r="T39" s="196"/>
      <c r="U39" s="197"/>
      <c r="V39" s="198"/>
      <c r="W39" s="196"/>
      <c r="X39" s="197"/>
      <c r="Y39" s="197"/>
      <c r="Z39" s="199"/>
      <c r="AA39" s="141" t="str">
        <f>IF(S41&gt;0,2,"")</f>
        <v/>
      </c>
      <c r="AB39" s="382"/>
      <c r="AC39" s="382"/>
      <c r="AD39" s="435" t="s">
        <v>476</v>
      </c>
      <c r="AE39" s="436"/>
      <c r="AF39" s="436"/>
      <c r="AG39" s="436"/>
      <c r="AH39" s="436"/>
      <c r="AI39" s="436"/>
      <c r="AJ39" s="436"/>
      <c r="AK39" s="436"/>
      <c r="AL39" s="436"/>
      <c r="AM39" s="437"/>
    </row>
    <row r="40" spans="2:39" ht="15.75" customHeight="1">
      <c r="B40" s="102" t="s">
        <v>331</v>
      </c>
      <c r="C40" s="180"/>
      <c r="D40" s="181"/>
      <c r="E40" s="182"/>
      <c r="F40" s="183"/>
      <c r="G40" s="180"/>
      <c r="H40" s="184"/>
      <c r="I40" s="137">
        <f>IF($AC$3="giáo dục thường xuyên",IFERROR(INDEX(heso_LOP_GDTX!$G$5:$G$14,MATCH("Công nghệ",heso_LOP_GDTX!$A$5:$A$14,0))*$C$15+INDEX(heso_LOP_GDTX!$L$5:$L$14,MATCH("Công nghệ",heso_LOP_GDTX!$A$5:$A$14,0))*SUM($C$12),""),IFERROR(INDEX(heso_LOP_thuong!$G$5:$G$19,MATCH("Công nghệ",heso_LOP_thuong!$A$5:$A$19,0))*$C$15+INDEX(heso_LOP_thuong!$L$5:$L$19,MATCH("Công nghệ",heso_LOP_thuong!$A$5:$A$19,0))*SUM('Mẫu THPT và GDTX'!$C$12),""))</f>
        <v>0</v>
      </c>
      <c r="J40" s="99"/>
      <c r="K40" s="98">
        <f t="shared" si="1"/>
        <v>0</v>
      </c>
      <c r="L40" s="138">
        <f t="shared" si="2"/>
        <v>0</v>
      </c>
      <c r="M40" s="382"/>
      <c r="N40" s="383"/>
      <c r="O40" s="105"/>
      <c r="P40" s="441"/>
      <c r="Q40" s="442"/>
      <c r="R40" s="443"/>
      <c r="S40" s="200"/>
      <c r="T40" s="201"/>
      <c r="U40" s="202"/>
      <c r="V40" s="203"/>
      <c r="W40" s="201"/>
      <c r="X40" s="202"/>
      <c r="Y40" s="202"/>
      <c r="Z40" s="204"/>
      <c r="AA40" s="142"/>
      <c r="AB40" s="384"/>
      <c r="AC40" s="384"/>
      <c r="AD40" s="435"/>
      <c r="AE40" s="436"/>
      <c r="AF40" s="436"/>
      <c r="AG40" s="436"/>
      <c r="AH40" s="436"/>
      <c r="AI40" s="436"/>
      <c r="AJ40" s="436"/>
      <c r="AK40" s="436"/>
      <c r="AL40" s="436"/>
      <c r="AM40" s="437"/>
    </row>
    <row r="41" spans="2:39" ht="15.75" customHeight="1" thickBot="1">
      <c r="B41" s="102" t="s">
        <v>332</v>
      </c>
      <c r="C41" s="180"/>
      <c r="D41" s="181"/>
      <c r="E41" s="182"/>
      <c r="F41" s="183"/>
      <c r="G41" s="180"/>
      <c r="H41" s="184"/>
      <c r="I41" s="137">
        <f>IF($AC$3="giáo dục thường xuyên",IFERROR(INDEX(heso_LOP_GDTX!$G$5:$G$14,MATCH("Công nghệ",heso_LOP_GDTX!$A$5:$A$14,0))*SUM($C$16,$C$13),""),IFERROR(INDEX(heso_LOP_thuong!$G$5:$G$19,MATCH("Công nghệ",heso_LOP_thuong!$A$5:$A$19,0))*SUM($C$16,$C$13),""))</f>
        <v>0</v>
      </c>
      <c r="J41" s="99"/>
      <c r="K41" s="98">
        <f t="shared" si="1"/>
        <v>0</v>
      </c>
      <c r="L41" s="138">
        <f t="shared" si="2"/>
        <v>0</v>
      </c>
      <c r="M41" s="382"/>
      <c r="N41" s="383"/>
      <c r="O41" s="105"/>
      <c r="P41" s="417" t="s">
        <v>376</v>
      </c>
      <c r="Q41" s="381"/>
      <c r="R41" s="418"/>
      <c r="S41" s="143">
        <f>SUM(S30:S40)</f>
        <v>0</v>
      </c>
      <c r="T41" s="144">
        <f t="shared" ref="T41:AC41" si="3">SUM(T30:T40)</f>
        <v>0</v>
      </c>
      <c r="U41" s="145">
        <f t="shared" si="3"/>
        <v>0</v>
      </c>
      <c r="V41" s="146">
        <f t="shared" si="3"/>
        <v>0</v>
      </c>
      <c r="W41" s="144">
        <f t="shared" si="3"/>
        <v>0</v>
      </c>
      <c r="X41" s="145">
        <f t="shared" si="3"/>
        <v>0</v>
      </c>
      <c r="Y41" s="145">
        <f t="shared" si="3"/>
        <v>0</v>
      </c>
      <c r="Z41" s="147">
        <f t="shared" si="3"/>
        <v>0</v>
      </c>
      <c r="AA41" s="148">
        <f t="shared" si="3"/>
        <v>0</v>
      </c>
      <c r="AB41" s="381">
        <f t="shared" si="3"/>
        <v>0</v>
      </c>
      <c r="AC41" s="381">
        <f t="shared" si="3"/>
        <v>0</v>
      </c>
      <c r="AD41" s="218"/>
      <c r="AE41" s="219"/>
      <c r="AF41" s="219"/>
      <c r="AG41" s="219"/>
      <c r="AH41" s="219"/>
      <c r="AI41" s="219"/>
      <c r="AJ41" s="219"/>
      <c r="AK41" s="219"/>
      <c r="AL41" s="219"/>
      <c r="AM41" s="220"/>
    </row>
    <row r="42" spans="2:39" ht="15.75" customHeight="1">
      <c r="B42" s="102" t="s">
        <v>333</v>
      </c>
      <c r="C42" s="180"/>
      <c r="D42" s="181"/>
      <c r="E42" s="182"/>
      <c r="F42" s="183"/>
      <c r="G42" s="180"/>
      <c r="H42" s="184"/>
      <c r="I42" s="137">
        <f>IF($AC$3="giáo dục thường xuyên",IFERROR(INDEX(heso_LOP_GDTX!$G$5:$G$14,MATCH('Mẫu THPT và GDTX'!B42,heso_LOP_GDTX!$A$5:$A$14,0))*SUM('Mẫu THPT và GDTX'!$C$13:$C$16)+INDEX(heso_LOP_GDTX!$L$5:$L$14,MATCH('Mẫu THPT và GDTX'!B42,heso_LOP_GDTX!$A$5:$A$14,0))*SUM('Mẫu THPT và GDTX'!$C$10:$C$12),""),IFERROR(INDEX(heso_LOP_thuong!$G$5:$G$19,MATCH('Mẫu THPT và GDTX'!B42,heso_LOP_thuong!$A$5:$A$19,0))*SUM('Mẫu THPT và GDTX'!$C$13:$C$16)+INDEX(heso_LOP_thuong!$L$5:$L$19,MATCH('Mẫu THPT và GDTX'!B42,heso_LOP_thuong!$A$5:$A$19,0))*SUM('Mẫu THPT và GDTX'!$C$10:$C$12),""))</f>
        <v>0</v>
      </c>
      <c r="J42" s="99"/>
      <c r="K42" s="98">
        <f t="shared" si="1"/>
        <v>0</v>
      </c>
      <c r="L42" s="138">
        <f t="shared" si="2"/>
        <v>0</v>
      </c>
      <c r="M42" s="382"/>
      <c r="N42" s="383"/>
      <c r="O42" s="105"/>
      <c r="P42" s="419"/>
      <c r="Q42" s="419"/>
      <c r="R42" s="419"/>
      <c r="S42" s="103"/>
      <c r="T42" s="103"/>
      <c r="U42" s="103"/>
      <c r="V42" s="103"/>
      <c r="W42" s="103"/>
      <c r="X42" s="103"/>
      <c r="Y42" s="103"/>
      <c r="Z42" s="103"/>
      <c r="AA42" s="18"/>
      <c r="AB42" s="103"/>
      <c r="AC42" s="103"/>
      <c r="AF42" s="103"/>
    </row>
    <row r="43" spans="2:39" ht="15.75" customHeight="1">
      <c r="B43" s="102" t="s">
        <v>345</v>
      </c>
      <c r="C43" s="180"/>
      <c r="D43" s="181"/>
      <c r="E43" s="182"/>
      <c r="F43" s="183"/>
      <c r="G43" s="180"/>
      <c r="H43" s="184"/>
      <c r="I43" s="137">
        <f>IF($AC$3="giáo dục thường xuyên",IFERROR(INDEX(heso_LOP_GDTX!$G$5:$G$14,MATCH('Mẫu THPT và GDTX'!B43,heso_LOP_GDTX!$A$5:$A$14,0))*SUM('Mẫu THPT và GDTX'!$C$13:$C$16)+INDEX(heso_LOP_GDTX!$L$5:$L$14,MATCH('Mẫu THPT và GDTX'!B43,heso_LOP_GDTX!$A$5:$A$14,0))*SUM('Mẫu THPT và GDTX'!$C$10:$C$12),""),IFERROR(INDEX(heso_LOP_thuong!$G$5:$G$19,MATCH('Mẫu THPT và GDTX'!B43,heso_LOP_thuong!$A$5:$A$19,0))*SUM('Mẫu THPT và GDTX'!$C$13:$C$16)+INDEX(heso_LOP_thuong!$L$5:$L$19,MATCH('Mẫu THPT và GDTX'!B43,heso_LOP_thuong!$A$5:$A$19,0))*SUM('Mẫu THPT và GDTX'!$C$10:$C$12),""))</f>
        <v>0</v>
      </c>
      <c r="J43" s="99"/>
      <c r="K43" s="98">
        <f t="shared" si="1"/>
        <v>0</v>
      </c>
      <c r="L43" s="138">
        <f t="shared" si="2"/>
        <v>0</v>
      </c>
      <c r="M43" s="382"/>
      <c r="N43" s="383"/>
      <c r="O43" s="105"/>
      <c r="P43" s="653" t="s">
        <v>472</v>
      </c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103"/>
      <c r="AH43" s="207" t="s">
        <v>393</v>
      </c>
      <c r="AI43" s="206"/>
      <c r="AJ43" s="206"/>
      <c r="AK43" s="206"/>
      <c r="AL43" s="206"/>
    </row>
    <row r="44" spans="2:39" ht="15.75" customHeight="1">
      <c r="B44" s="102" t="s">
        <v>334</v>
      </c>
      <c r="C44" s="180"/>
      <c r="D44" s="181"/>
      <c r="E44" s="182"/>
      <c r="F44" s="183"/>
      <c r="G44" s="180"/>
      <c r="H44" s="184"/>
      <c r="I44" s="137">
        <f>IF($AC$3="giáo dục thường xuyên",IFERROR(INDEX(heso_LOP_GDTX!$G$5:$G$14,MATCH('Mẫu THPT và GDTX'!B44,heso_LOP_GDTX!$A$5:$A$14,0))*SUM('Mẫu THPT và GDTX'!$C$13:$C$16)+INDEX(heso_LOP_GDTX!$L$5:$L$14,MATCH('Mẫu THPT và GDTX'!B44,heso_LOP_GDTX!$A$5:$A$14,0))*SUM('Mẫu THPT và GDTX'!$C$10:$C$12),""),IFERROR(INDEX(heso_LOP_thuong!$G$5:$G$19,MATCH('Mẫu THPT và GDTX'!B44,heso_LOP_thuong!$A$5:$A$19,0))*SUM('Mẫu THPT và GDTX'!$C$13:$C$16)+INDEX(heso_LOP_thuong!$L$5:$L$19,MATCH('Mẫu THPT và GDTX'!B44,heso_LOP_thuong!$A$5:$A$19,0))*SUM('Mẫu THPT và GDTX'!$C$10:$C$12),""))</f>
        <v>0</v>
      </c>
      <c r="J44" s="99">
        <f>IFERROR(INDEX(heso_LOPchuyen!$L$5:$L$19,MATCH('Mẫu THPT và GDTX'!B44,heso_LOPchuyen!$A$5:$A$19,0))*U17,"")</f>
        <v>0</v>
      </c>
      <c r="K44" s="98">
        <f t="shared" si="1"/>
        <v>0</v>
      </c>
      <c r="L44" s="138">
        <f t="shared" si="2"/>
        <v>0</v>
      </c>
      <c r="M44" s="382"/>
      <c r="N44" s="383"/>
      <c r="O44" s="105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6"/>
      <c r="AH44" s="80" t="s">
        <v>394</v>
      </c>
    </row>
    <row r="45" spans="2:39" ht="15.75" customHeight="1">
      <c r="B45" s="102" t="s">
        <v>335</v>
      </c>
      <c r="C45" s="180"/>
      <c r="D45" s="181"/>
      <c r="E45" s="182"/>
      <c r="F45" s="183"/>
      <c r="G45" s="180"/>
      <c r="H45" s="184"/>
      <c r="I45" s="415" t="str">
        <f>IF(AB4&gt;0,1,"")</f>
        <v/>
      </c>
      <c r="J45" s="416"/>
      <c r="K45" s="98">
        <f t="shared" si="1"/>
        <v>0</v>
      </c>
      <c r="L45" s="138">
        <f t="shared" si="2"/>
        <v>0</v>
      </c>
      <c r="M45" s="382"/>
      <c r="N45" s="383"/>
      <c r="O45" s="105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6"/>
      <c r="AF45" s="206"/>
      <c r="AG45" s="206"/>
      <c r="AH45" s="206"/>
      <c r="AI45" s="206"/>
      <c r="AJ45" s="206"/>
      <c r="AK45" s="206"/>
      <c r="AL45" s="206"/>
      <c r="AM45" s="206"/>
    </row>
    <row r="46" spans="2:39" ht="15.75" customHeight="1">
      <c r="B46" s="102" t="s">
        <v>346</v>
      </c>
      <c r="C46" s="180"/>
      <c r="D46" s="181"/>
      <c r="E46" s="182"/>
      <c r="F46" s="183"/>
      <c r="G46" s="180"/>
      <c r="H46" s="184"/>
      <c r="I46" s="137">
        <f>IF($AC$3="giáo dục thường xuyên",IFERROR(INDEX(heso_LOP_GDTX!$G$5:$G$14,MATCH('Mẫu THPT và GDTX'!B46,heso_LOP_GDTX!$A$5:$A$14,0))*SUM('Mẫu THPT và GDTX'!$C$13:$C$16)+INDEX(heso_LOP_GDTX!$L$5:$L$14,MATCH('Mẫu THPT và GDTX'!B46,heso_LOP_GDTX!$A$5:$A$14,0))*SUM('Mẫu THPT và GDTX'!$C$10:$C$12),""),IFERROR(INDEX(heso_LOP_thuong!$G$5:$G$19,MATCH('Mẫu THPT và GDTX'!B46,heso_LOP_thuong!$A$5:$A$19,0))*SUM('Mẫu THPT và GDTX'!$C$13:$C$16)+INDEX(heso_LOP_thuong!$L$5:$L$19,MATCH('Mẫu THPT và GDTX'!B46,heso_LOP_thuong!$A$5:$A$19,0))*SUM('Mẫu THPT và GDTX'!$C$10:$C$12),""))</f>
        <v>0</v>
      </c>
      <c r="J46" s="99"/>
      <c r="K46" s="98">
        <f t="shared" si="1"/>
        <v>0</v>
      </c>
      <c r="L46" s="138">
        <f t="shared" si="2"/>
        <v>0</v>
      </c>
      <c r="M46" s="382"/>
      <c r="N46" s="383"/>
      <c r="O46" s="106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6"/>
      <c r="AF46" s="206"/>
      <c r="AG46" s="206"/>
      <c r="AH46" s="206"/>
      <c r="AI46" s="206"/>
      <c r="AJ46" s="206"/>
      <c r="AK46" s="206"/>
      <c r="AL46" s="206"/>
      <c r="AM46" s="206"/>
    </row>
    <row r="47" spans="2:39" ht="15.75" customHeight="1">
      <c r="B47" s="102" t="s">
        <v>347</v>
      </c>
      <c r="C47" s="180"/>
      <c r="D47" s="181"/>
      <c r="E47" s="182"/>
      <c r="F47" s="183"/>
      <c r="G47" s="180"/>
      <c r="H47" s="184"/>
      <c r="I47" s="137">
        <f>IF($AC$3="giáo dục thường xuyên",IFERROR(INDEX(heso_LOP_GDTX!$G$5:$G$14,MATCH('Mẫu THPT và GDTX'!B47,heso_LOP_GDTX!$A$5:$A$14,0))*SUM('Mẫu THPT và GDTX'!$C$13:$C$16)+INDEX(heso_LOP_GDTX!$L$5:$L$14,MATCH('Mẫu THPT và GDTX'!B47,heso_LOP_GDTX!$A$5:$A$14,0))*SUM('Mẫu THPT và GDTX'!$C$10:$C$12),""),IFERROR(INDEX(heso_LOP_thuong!$G$5:$G$19,MATCH('Mẫu THPT và GDTX'!B47,heso_LOP_thuong!$A$5:$A$19,0))*SUM('Mẫu THPT và GDTX'!$C$13:$C$16)+INDEX(heso_LOP_thuong!$L$5:$L$19,MATCH('Mẫu THPT và GDTX'!B47,heso_LOP_thuong!$A$5:$A$19,0))*SUM('Mẫu THPT và GDTX'!$C$10:$C$12),""))</f>
        <v>0</v>
      </c>
      <c r="J47" s="99"/>
      <c r="K47" s="98">
        <f t="shared" si="1"/>
        <v>0</v>
      </c>
      <c r="L47" s="138">
        <f t="shared" si="2"/>
        <v>0</v>
      </c>
      <c r="M47" s="382"/>
      <c r="N47" s="383"/>
      <c r="O47" s="106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6"/>
      <c r="AF47" s="206"/>
      <c r="AG47" s="206"/>
      <c r="AH47" s="206"/>
      <c r="AI47" s="206"/>
      <c r="AJ47" s="206"/>
      <c r="AK47" s="206"/>
      <c r="AL47" s="206"/>
      <c r="AM47" s="206"/>
    </row>
    <row r="48" spans="2:39" ht="15.75" customHeight="1">
      <c r="B48" s="205"/>
      <c r="C48" s="185"/>
      <c r="D48" s="186"/>
      <c r="E48" s="187"/>
      <c r="F48" s="188"/>
      <c r="G48" s="185"/>
      <c r="H48" s="189"/>
      <c r="I48" s="151" t="str">
        <f>IF($AC$3="giáo dục thường xuyên",IFERROR(INDEX(heso_LOP_GDTX!$G$5:$G$14,MATCH('Mẫu THPT và GDTX'!B48,heso_LOP_GDTX!$A$5:$A$14,0))*SUM('Mẫu THPT và GDTX'!$C$13:$C$16)+INDEX(heso_LOP_GDTX!$L$5:$L$14,MATCH('Mẫu THPT và GDTX'!B48,heso_LOP_GDTX!$A$5:$A$14,0))*SUM('Mẫu THPT và GDTX'!$C$10:$C$12),""),IFERROR(INDEX(heso_LOP_thuong!$G$5:$G$19,MATCH('Mẫu THPT và GDTX'!B48,heso_LOP_thuong!$A$5:$A$19,0))*SUM('Mẫu THPT và GDTX'!$C$13:$C$16)+INDEX(heso_LOP_thuong!$L$5:$L$19,MATCH('Mẫu THPT và GDTX'!B48,heso_LOP_thuong!$A$5:$A$19,0))*SUM('Mẫu THPT và GDTX'!$C$10:$C$12),""))</f>
        <v/>
      </c>
      <c r="J48" s="150"/>
      <c r="K48" s="149">
        <f t="shared" si="1"/>
        <v>0</v>
      </c>
      <c r="L48" s="152">
        <f t="shared" si="2"/>
        <v>0</v>
      </c>
      <c r="M48" s="384"/>
      <c r="N48" s="385"/>
      <c r="O48" s="105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6"/>
      <c r="AF48" s="206"/>
      <c r="AG48" s="206"/>
      <c r="AH48" s="206"/>
      <c r="AI48" s="206"/>
      <c r="AJ48" s="206"/>
      <c r="AK48" s="206"/>
      <c r="AL48" s="206"/>
      <c r="AM48" s="206"/>
    </row>
    <row r="49" spans="2:39">
      <c r="B49" s="153" t="s">
        <v>376</v>
      </c>
      <c r="C49" s="143">
        <f t="shared" ref="C49:L49" si="4">SUM(C30:C48)</f>
        <v>0</v>
      </c>
      <c r="D49" s="144">
        <f t="shared" si="4"/>
        <v>0</v>
      </c>
      <c r="E49" s="145">
        <f t="shared" si="4"/>
        <v>0</v>
      </c>
      <c r="F49" s="146">
        <f t="shared" si="4"/>
        <v>0</v>
      </c>
      <c r="G49" s="143">
        <f t="shared" si="4"/>
        <v>0</v>
      </c>
      <c r="H49" s="154">
        <f t="shared" si="4"/>
        <v>0</v>
      </c>
      <c r="I49" s="155">
        <f t="shared" si="4"/>
        <v>0</v>
      </c>
      <c r="J49" s="146">
        <f t="shared" si="4"/>
        <v>0</v>
      </c>
      <c r="K49" s="144">
        <f t="shared" si="4"/>
        <v>0</v>
      </c>
      <c r="L49" s="156">
        <f t="shared" si="4"/>
        <v>0</v>
      </c>
      <c r="M49" s="381">
        <f t="shared" ref="M49:N49" si="5">SUM(M30:M48)</f>
        <v>0</v>
      </c>
      <c r="N49" s="386">
        <f t="shared" si="5"/>
        <v>0</v>
      </c>
      <c r="O49" s="103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6"/>
      <c r="AF49" s="206"/>
      <c r="AG49" s="206"/>
      <c r="AH49" s="206"/>
      <c r="AI49" s="206"/>
      <c r="AJ49" s="206"/>
      <c r="AK49" s="206"/>
      <c r="AL49" s="206"/>
      <c r="AM49" s="206"/>
    </row>
    <row r="50" spans="2:39"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</row>
  </sheetData>
  <sheetProtection password="CFEC" sheet="1" objects="1" scenarios="1"/>
  <mergeCells count="168">
    <mergeCell ref="AB40:AC40"/>
    <mergeCell ref="S28:S29"/>
    <mergeCell ref="T28:T29"/>
    <mergeCell ref="U28:U29"/>
    <mergeCell ref="V28:V29"/>
    <mergeCell ref="AA28:AA29"/>
    <mergeCell ref="AB28:AC29"/>
    <mergeCell ref="P30:R30"/>
    <mergeCell ref="P28:R29"/>
    <mergeCell ref="P31:R31"/>
    <mergeCell ref="P32:R32"/>
    <mergeCell ref="P33:R33"/>
    <mergeCell ref="P34:R34"/>
    <mergeCell ref="P35:R35"/>
    <mergeCell ref="AD37:AM38"/>
    <mergeCell ref="AD39:AM40"/>
    <mergeCell ref="P36:R36"/>
    <mergeCell ref="P37:R37"/>
    <mergeCell ref="P38:R38"/>
    <mergeCell ref="P39:R39"/>
    <mergeCell ref="P40:R40"/>
    <mergeCell ref="A8:A9"/>
    <mergeCell ref="B22:D22"/>
    <mergeCell ref="B23:D23"/>
    <mergeCell ref="E8:F8"/>
    <mergeCell ref="B19:D19"/>
    <mergeCell ref="AI8:AJ8"/>
    <mergeCell ref="AK8:AL8"/>
    <mergeCell ref="AA20:AC20"/>
    <mergeCell ref="AA21:AC21"/>
    <mergeCell ref="AA22:AC22"/>
    <mergeCell ref="AA23:AC23"/>
    <mergeCell ref="AA24:AC24"/>
    <mergeCell ref="AA19:AC19"/>
    <mergeCell ref="U19:W19"/>
    <mergeCell ref="U20:W20"/>
    <mergeCell ref="U21:W21"/>
    <mergeCell ref="U22:W22"/>
    <mergeCell ref="Z3:AB3"/>
    <mergeCell ref="AC3:AG3"/>
    <mergeCell ref="B25:D25"/>
    <mergeCell ref="B26:D26"/>
    <mergeCell ref="G8:H8"/>
    <mergeCell ref="I8:J8"/>
    <mergeCell ref="K8:L8"/>
    <mergeCell ref="M8:N8"/>
    <mergeCell ref="O8:P8"/>
    <mergeCell ref="Q8:R8"/>
    <mergeCell ref="U8:V8"/>
    <mergeCell ref="W8:X8"/>
    <mergeCell ref="Y8:Z8"/>
    <mergeCell ref="AA8:AB8"/>
    <mergeCell ref="AC8:AD8"/>
    <mergeCell ref="AE8:AF8"/>
    <mergeCell ref="S8:T8"/>
    <mergeCell ref="B3:D3"/>
    <mergeCell ref="B4:D4"/>
    <mergeCell ref="B5:D5"/>
    <mergeCell ref="AG8:AH8"/>
    <mergeCell ref="B20:D20"/>
    <mergeCell ref="B21:D21"/>
    <mergeCell ref="C8:D8"/>
    <mergeCell ref="M43:N43"/>
    <mergeCell ref="M44:N44"/>
    <mergeCell ref="M45:N45"/>
    <mergeCell ref="I45:J45"/>
    <mergeCell ref="P41:R41"/>
    <mergeCell ref="P42:R42"/>
    <mergeCell ref="O24:Q24"/>
    <mergeCell ref="B8:B9"/>
    <mergeCell ref="M41:N41"/>
    <mergeCell ref="M42:N42"/>
    <mergeCell ref="M30:N30"/>
    <mergeCell ref="M31:N31"/>
    <mergeCell ref="M32:N32"/>
    <mergeCell ref="K26:M26"/>
    <mergeCell ref="E22:J22"/>
    <mergeCell ref="E23:J23"/>
    <mergeCell ref="E24:J24"/>
    <mergeCell ref="E25:J25"/>
    <mergeCell ref="E26:J26"/>
    <mergeCell ref="B28:B29"/>
    <mergeCell ref="M28:N29"/>
    <mergeCell ref="B24:D24"/>
    <mergeCell ref="K24:M24"/>
    <mergeCell ref="E19:J19"/>
    <mergeCell ref="U24:W24"/>
    <mergeCell ref="U25:W25"/>
    <mergeCell ref="O25:Q25"/>
    <mergeCell ref="K22:M22"/>
    <mergeCell ref="K23:M23"/>
    <mergeCell ref="K25:M25"/>
    <mergeCell ref="U26:W26"/>
    <mergeCell ref="X19:Z19"/>
    <mergeCell ref="X20:Z20"/>
    <mergeCell ref="X21:Z21"/>
    <mergeCell ref="X22:Z22"/>
    <mergeCell ref="X23:Z23"/>
    <mergeCell ref="X24:Z24"/>
    <mergeCell ref="X25:Z25"/>
    <mergeCell ref="X26:Z26"/>
    <mergeCell ref="U23:W23"/>
    <mergeCell ref="O19:Q19"/>
    <mergeCell ref="O20:Q20"/>
    <mergeCell ref="O21:Q21"/>
    <mergeCell ref="O22:Q22"/>
    <mergeCell ref="O23:Q23"/>
    <mergeCell ref="K19:M19"/>
    <mergeCell ref="K20:M20"/>
    <mergeCell ref="K21:M21"/>
    <mergeCell ref="AA26:AC26"/>
    <mergeCell ref="AD19:AL19"/>
    <mergeCell ref="AD20:AL20"/>
    <mergeCell ref="AD21:AL21"/>
    <mergeCell ref="AD22:AL22"/>
    <mergeCell ref="AD23:AL23"/>
    <mergeCell ref="AD24:AL24"/>
    <mergeCell ref="AD25:AL25"/>
    <mergeCell ref="AD26:AL26"/>
    <mergeCell ref="AA25:AC25"/>
    <mergeCell ref="O5:P5"/>
    <mergeCell ref="Q5:R5"/>
    <mergeCell ref="E4:R4"/>
    <mergeCell ref="E3:R3"/>
    <mergeCell ref="C28:C29"/>
    <mergeCell ref="D28:F28"/>
    <mergeCell ref="G28:G29"/>
    <mergeCell ref="H28:H29"/>
    <mergeCell ref="I28:J28"/>
    <mergeCell ref="K28:L28"/>
    <mergeCell ref="E5:I5"/>
    <mergeCell ref="L5:N5"/>
    <mergeCell ref="J5:K5"/>
    <mergeCell ref="O26:Q26"/>
    <mergeCell ref="R19:T19"/>
    <mergeCell ref="R20:T20"/>
    <mergeCell ref="R21:T21"/>
    <mergeCell ref="R22:T22"/>
    <mergeCell ref="R23:T23"/>
    <mergeCell ref="R24:T24"/>
    <mergeCell ref="R25:T25"/>
    <mergeCell ref="R26:T26"/>
    <mergeCell ref="E20:J20"/>
    <mergeCell ref="E21:J21"/>
    <mergeCell ref="B1:AI1"/>
    <mergeCell ref="AB30:AC30"/>
    <mergeCell ref="AB41:AC41"/>
    <mergeCell ref="M46:N46"/>
    <mergeCell ref="M47:N47"/>
    <mergeCell ref="M48:N48"/>
    <mergeCell ref="M49:N49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39:AC39"/>
    <mergeCell ref="M33:N33"/>
    <mergeCell ref="M34:N34"/>
    <mergeCell ref="M35:N35"/>
    <mergeCell ref="M36:N36"/>
    <mergeCell ref="M37:N37"/>
    <mergeCell ref="M38:N38"/>
    <mergeCell ref="M39:N39"/>
    <mergeCell ref="M40:N40"/>
  </mergeCells>
  <conditionalFormatting sqref="M8:AL17">
    <cfRule type="expression" dxfId="5" priority="6">
      <formula>OR($AC$3="trường thường",$AC$3="giáo dục thường xuyên")</formula>
    </cfRule>
  </conditionalFormatting>
  <conditionalFormatting sqref="B41:M41 B46:M47">
    <cfRule type="expression" dxfId="4" priority="2">
      <formula>($L$5="THPT")</formula>
    </cfRule>
  </conditionalFormatting>
  <conditionalFormatting sqref="B13:AL16">
    <cfRule type="expression" dxfId="3" priority="4">
      <formula>($L$5="THPT")</formula>
    </cfRule>
  </conditionalFormatting>
  <conditionalFormatting sqref="C17:AL17">
    <cfRule type="cellIs" dxfId="2" priority="3" operator="equal">
      <formula>0</formula>
    </cfRule>
  </conditionalFormatting>
  <conditionalFormatting sqref="S41:AC41 C30:N49">
    <cfRule type="cellIs" dxfId="1" priority="5" operator="equal">
      <formula>0</formula>
    </cfRule>
  </conditionalFormatting>
  <conditionalFormatting sqref="S41:V41">
    <cfRule type="cellIs" dxfId="0" priority="1" operator="equal">
      <formula>0</formula>
    </cfRule>
  </conditionalFormatting>
  <dataValidations count="9">
    <dataValidation type="list" allowBlank="1" showInputMessage="1" showErrorMessage="1" sqref="L5">
      <formula1>"THPT,THCS-THPT"</formula1>
    </dataValidation>
    <dataValidation type="list" allowBlank="1" showInputMessage="1" showErrorMessage="1" sqref="Q5">
      <formula1>"1 buổi,2 buổi"</formula1>
    </dataValidation>
    <dataValidation type="list" allowBlank="1" showInputMessage="1" showErrorMessage="1" sqref="U20:U26">
      <formula1>"Trung cấp,Cao cấp,Cử nhân,chưa có"</formula1>
    </dataValidation>
    <dataValidation type="list" allowBlank="1" showInputMessage="1" showErrorMessage="1" sqref="X20:X26">
      <formula1>"có chứng chỉ QLGD,chưa có chứng chỉ QLGD"</formula1>
    </dataValidation>
    <dataValidation type="whole" allowBlank="1" showInputMessage="1" showErrorMessage="1" sqref="C10:AL16">
      <formula1>0</formula1>
      <formula2>10000</formula2>
    </dataValidation>
    <dataValidation type="list" allowBlank="1" showInputMessage="1" showErrorMessage="1" sqref="N20:N26">
      <formula1>"x"</formula1>
    </dataValidation>
    <dataValidation type="whole" allowBlank="1" showInputMessage="1" showErrorMessage="1" sqref="S30:Z40 M30:N48">
      <formula1>0</formula1>
      <formula2>100</formula2>
    </dataValidation>
    <dataValidation type="whole" allowBlank="1" showInputMessage="1" showErrorMessage="1" sqref="AB30:AC40">
      <formula1>1</formula1>
      <formula2>10</formula2>
    </dataValidation>
    <dataValidation type="list" allowBlank="1" showInputMessage="1" showErrorMessage="1" sqref="R20:T26">
      <formula1>"Trung cấp,Cao đẳng,Đại học,Thạc sĩ,Tiến sĩ"</formula1>
    </dataValidation>
  </dataValidations>
  <pageMargins left="0.41" right="0.34" top="0.4" bottom="0.31" header="0.26" footer="0.26"/>
  <pageSetup paperSize="8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dsTruong!$B$2:$B$141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O172"/>
  <sheetViews>
    <sheetView workbookViewId="0">
      <selection activeCell="N3" sqref="N3"/>
    </sheetView>
  </sheetViews>
  <sheetFormatPr defaultColWidth="8.44140625" defaultRowHeight="15.75"/>
  <cols>
    <col min="1" max="1" width="3.21875" style="236" customWidth="1"/>
    <col min="2" max="2" width="18.88671875" style="234" customWidth="1"/>
    <col min="3" max="3" width="4.33203125" style="234" customWidth="1"/>
    <col min="4" max="4" width="6.44140625" style="234" customWidth="1"/>
    <col min="5" max="5" width="5.33203125" style="234" customWidth="1"/>
    <col min="6" max="6" width="10.21875" style="234" customWidth="1"/>
    <col min="7" max="7" width="4.5546875" style="234" customWidth="1"/>
    <col min="8" max="8" width="6.44140625" style="234" customWidth="1"/>
    <col min="9" max="9" width="7.33203125" style="234" customWidth="1"/>
    <col min="10" max="10" width="10.109375" style="234" customWidth="1"/>
    <col min="11" max="11" width="10.33203125" style="234" customWidth="1"/>
    <col min="12" max="12" width="8.88671875" style="234" customWidth="1"/>
    <col min="13" max="13" width="10.5546875" style="234" customWidth="1"/>
    <col min="14" max="14" width="12.33203125" style="234" customWidth="1"/>
    <col min="15" max="15" width="18.6640625" style="234" customWidth="1"/>
    <col min="16" max="256" width="8.44140625" style="234"/>
    <col min="257" max="257" width="3.21875" style="234" customWidth="1"/>
    <col min="258" max="258" width="18.88671875" style="234" customWidth="1"/>
    <col min="259" max="259" width="4.33203125" style="234" customWidth="1"/>
    <col min="260" max="260" width="6.44140625" style="234" customWidth="1"/>
    <col min="261" max="261" width="5.33203125" style="234" customWidth="1"/>
    <col min="262" max="262" width="10.21875" style="234" customWidth="1"/>
    <col min="263" max="263" width="4.5546875" style="234" customWidth="1"/>
    <col min="264" max="264" width="6.44140625" style="234" customWidth="1"/>
    <col min="265" max="265" width="7.33203125" style="234" customWidth="1"/>
    <col min="266" max="266" width="10.109375" style="234" customWidth="1"/>
    <col min="267" max="267" width="10.33203125" style="234" customWidth="1"/>
    <col min="268" max="268" width="8.88671875" style="234" customWidth="1"/>
    <col min="269" max="269" width="10.5546875" style="234" customWidth="1"/>
    <col min="270" max="270" width="12.33203125" style="234" customWidth="1"/>
    <col min="271" max="271" width="18.6640625" style="234" customWidth="1"/>
    <col min="272" max="512" width="8.44140625" style="234"/>
    <col min="513" max="513" width="3.21875" style="234" customWidth="1"/>
    <col min="514" max="514" width="18.88671875" style="234" customWidth="1"/>
    <col min="515" max="515" width="4.33203125" style="234" customWidth="1"/>
    <col min="516" max="516" width="6.44140625" style="234" customWidth="1"/>
    <col min="517" max="517" width="5.33203125" style="234" customWidth="1"/>
    <col min="518" max="518" width="10.21875" style="234" customWidth="1"/>
    <col min="519" max="519" width="4.5546875" style="234" customWidth="1"/>
    <col min="520" max="520" width="6.44140625" style="234" customWidth="1"/>
    <col min="521" max="521" width="7.33203125" style="234" customWidth="1"/>
    <col min="522" max="522" width="10.109375" style="234" customWidth="1"/>
    <col min="523" max="523" width="10.33203125" style="234" customWidth="1"/>
    <col min="524" max="524" width="8.88671875" style="234" customWidth="1"/>
    <col min="525" max="525" width="10.5546875" style="234" customWidth="1"/>
    <col min="526" max="526" width="12.33203125" style="234" customWidth="1"/>
    <col min="527" max="527" width="18.6640625" style="234" customWidth="1"/>
    <col min="528" max="768" width="8.44140625" style="234"/>
    <col min="769" max="769" width="3.21875" style="234" customWidth="1"/>
    <col min="770" max="770" width="18.88671875" style="234" customWidth="1"/>
    <col min="771" max="771" width="4.33203125" style="234" customWidth="1"/>
    <col min="772" max="772" width="6.44140625" style="234" customWidth="1"/>
    <col min="773" max="773" width="5.33203125" style="234" customWidth="1"/>
    <col min="774" max="774" width="10.21875" style="234" customWidth="1"/>
    <col min="775" max="775" width="4.5546875" style="234" customWidth="1"/>
    <col min="776" max="776" width="6.44140625" style="234" customWidth="1"/>
    <col min="777" max="777" width="7.33203125" style="234" customWidth="1"/>
    <col min="778" max="778" width="10.109375" style="234" customWidth="1"/>
    <col min="779" max="779" width="10.33203125" style="234" customWidth="1"/>
    <col min="780" max="780" width="8.88671875" style="234" customWidth="1"/>
    <col min="781" max="781" width="10.5546875" style="234" customWidth="1"/>
    <col min="782" max="782" width="12.33203125" style="234" customWidth="1"/>
    <col min="783" max="783" width="18.6640625" style="234" customWidth="1"/>
    <col min="784" max="1024" width="8.44140625" style="234"/>
    <col min="1025" max="1025" width="3.21875" style="234" customWidth="1"/>
    <col min="1026" max="1026" width="18.88671875" style="234" customWidth="1"/>
    <col min="1027" max="1027" width="4.33203125" style="234" customWidth="1"/>
    <col min="1028" max="1028" width="6.44140625" style="234" customWidth="1"/>
    <col min="1029" max="1029" width="5.33203125" style="234" customWidth="1"/>
    <col min="1030" max="1030" width="10.21875" style="234" customWidth="1"/>
    <col min="1031" max="1031" width="4.5546875" style="234" customWidth="1"/>
    <col min="1032" max="1032" width="6.44140625" style="234" customWidth="1"/>
    <col min="1033" max="1033" width="7.33203125" style="234" customWidth="1"/>
    <col min="1034" max="1034" width="10.109375" style="234" customWidth="1"/>
    <col min="1035" max="1035" width="10.33203125" style="234" customWidth="1"/>
    <col min="1036" max="1036" width="8.88671875" style="234" customWidth="1"/>
    <col min="1037" max="1037" width="10.5546875" style="234" customWidth="1"/>
    <col min="1038" max="1038" width="12.33203125" style="234" customWidth="1"/>
    <col min="1039" max="1039" width="18.6640625" style="234" customWidth="1"/>
    <col min="1040" max="1280" width="8.44140625" style="234"/>
    <col min="1281" max="1281" width="3.21875" style="234" customWidth="1"/>
    <col min="1282" max="1282" width="18.88671875" style="234" customWidth="1"/>
    <col min="1283" max="1283" width="4.33203125" style="234" customWidth="1"/>
    <col min="1284" max="1284" width="6.44140625" style="234" customWidth="1"/>
    <col min="1285" max="1285" width="5.33203125" style="234" customWidth="1"/>
    <col min="1286" max="1286" width="10.21875" style="234" customWidth="1"/>
    <col min="1287" max="1287" width="4.5546875" style="234" customWidth="1"/>
    <col min="1288" max="1288" width="6.44140625" style="234" customWidth="1"/>
    <col min="1289" max="1289" width="7.33203125" style="234" customWidth="1"/>
    <col min="1290" max="1290" width="10.109375" style="234" customWidth="1"/>
    <col min="1291" max="1291" width="10.33203125" style="234" customWidth="1"/>
    <col min="1292" max="1292" width="8.88671875" style="234" customWidth="1"/>
    <col min="1293" max="1293" width="10.5546875" style="234" customWidth="1"/>
    <col min="1294" max="1294" width="12.33203125" style="234" customWidth="1"/>
    <col min="1295" max="1295" width="18.6640625" style="234" customWidth="1"/>
    <col min="1296" max="1536" width="8.44140625" style="234"/>
    <col min="1537" max="1537" width="3.21875" style="234" customWidth="1"/>
    <col min="1538" max="1538" width="18.88671875" style="234" customWidth="1"/>
    <col min="1539" max="1539" width="4.33203125" style="234" customWidth="1"/>
    <col min="1540" max="1540" width="6.44140625" style="234" customWidth="1"/>
    <col min="1541" max="1541" width="5.33203125" style="234" customWidth="1"/>
    <col min="1542" max="1542" width="10.21875" style="234" customWidth="1"/>
    <col min="1543" max="1543" width="4.5546875" style="234" customWidth="1"/>
    <col min="1544" max="1544" width="6.44140625" style="234" customWidth="1"/>
    <col min="1545" max="1545" width="7.33203125" style="234" customWidth="1"/>
    <col min="1546" max="1546" width="10.109375" style="234" customWidth="1"/>
    <col min="1547" max="1547" width="10.33203125" style="234" customWidth="1"/>
    <col min="1548" max="1548" width="8.88671875" style="234" customWidth="1"/>
    <col min="1549" max="1549" width="10.5546875" style="234" customWidth="1"/>
    <col min="1550" max="1550" width="12.33203125" style="234" customWidth="1"/>
    <col min="1551" max="1551" width="18.6640625" style="234" customWidth="1"/>
    <col min="1552" max="1792" width="8.44140625" style="234"/>
    <col min="1793" max="1793" width="3.21875" style="234" customWidth="1"/>
    <col min="1794" max="1794" width="18.88671875" style="234" customWidth="1"/>
    <col min="1795" max="1795" width="4.33203125" style="234" customWidth="1"/>
    <col min="1796" max="1796" width="6.44140625" style="234" customWidth="1"/>
    <col min="1797" max="1797" width="5.33203125" style="234" customWidth="1"/>
    <col min="1798" max="1798" width="10.21875" style="234" customWidth="1"/>
    <col min="1799" max="1799" width="4.5546875" style="234" customWidth="1"/>
    <col min="1800" max="1800" width="6.44140625" style="234" customWidth="1"/>
    <col min="1801" max="1801" width="7.33203125" style="234" customWidth="1"/>
    <col min="1802" max="1802" width="10.109375" style="234" customWidth="1"/>
    <col min="1803" max="1803" width="10.33203125" style="234" customWidth="1"/>
    <col min="1804" max="1804" width="8.88671875" style="234" customWidth="1"/>
    <col min="1805" max="1805" width="10.5546875" style="234" customWidth="1"/>
    <col min="1806" max="1806" width="12.33203125" style="234" customWidth="1"/>
    <col min="1807" max="1807" width="18.6640625" style="234" customWidth="1"/>
    <col min="1808" max="2048" width="8.44140625" style="234"/>
    <col min="2049" max="2049" width="3.21875" style="234" customWidth="1"/>
    <col min="2050" max="2050" width="18.88671875" style="234" customWidth="1"/>
    <col min="2051" max="2051" width="4.33203125" style="234" customWidth="1"/>
    <col min="2052" max="2052" width="6.44140625" style="234" customWidth="1"/>
    <col min="2053" max="2053" width="5.33203125" style="234" customWidth="1"/>
    <col min="2054" max="2054" width="10.21875" style="234" customWidth="1"/>
    <col min="2055" max="2055" width="4.5546875" style="234" customWidth="1"/>
    <col min="2056" max="2056" width="6.44140625" style="234" customWidth="1"/>
    <col min="2057" max="2057" width="7.33203125" style="234" customWidth="1"/>
    <col min="2058" max="2058" width="10.109375" style="234" customWidth="1"/>
    <col min="2059" max="2059" width="10.33203125" style="234" customWidth="1"/>
    <col min="2060" max="2060" width="8.88671875" style="234" customWidth="1"/>
    <col min="2061" max="2061" width="10.5546875" style="234" customWidth="1"/>
    <col min="2062" max="2062" width="12.33203125" style="234" customWidth="1"/>
    <col min="2063" max="2063" width="18.6640625" style="234" customWidth="1"/>
    <col min="2064" max="2304" width="8.44140625" style="234"/>
    <col min="2305" max="2305" width="3.21875" style="234" customWidth="1"/>
    <col min="2306" max="2306" width="18.88671875" style="234" customWidth="1"/>
    <col min="2307" max="2307" width="4.33203125" style="234" customWidth="1"/>
    <col min="2308" max="2308" width="6.44140625" style="234" customWidth="1"/>
    <col min="2309" max="2309" width="5.33203125" style="234" customWidth="1"/>
    <col min="2310" max="2310" width="10.21875" style="234" customWidth="1"/>
    <col min="2311" max="2311" width="4.5546875" style="234" customWidth="1"/>
    <col min="2312" max="2312" width="6.44140625" style="234" customWidth="1"/>
    <col min="2313" max="2313" width="7.33203125" style="234" customWidth="1"/>
    <col min="2314" max="2314" width="10.109375" style="234" customWidth="1"/>
    <col min="2315" max="2315" width="10.33203125" style="234" customWidth="1"/>
    <col min="2316" max="2316" width="8.88671875" style="234" customWidth="1"/>
    <col min="2317" max="2317" width="10.5546875" style="234" customWidth="1"/>
    <col min="2318" max="2318" width="12.33203125" style="234" customWidth="1"/>
    <col min="2319" max="2319" width="18.6640625" style="234" customWidth="1"/>
    <col min="2320" max="2560" width="8.44140625" style="234"/>
    <col min="2561" max="2561" width="3.21875" style="234" customWidth="1"/>
    <col min="2562" max="2562" width="18.88671875" style="234" customWidth="1"/>
    <col min="2563" max="2563" width="4.33203125" style="234" customWidth="1"/>
    <col min="2564" max="2564" width="6.44140625" style="234" customWidth="1"/>
    <col min="2565" max="2565" width="5.33203125" style="234" customWidth="1"/>
    <col min="2566" max="2566" width="10.21875" style="234" customWidth="1"/>
    <col min="2567" max="2567" width="4.5546875" style="234" customWidth="1"/>
    <col min="2568" max="2568" width="6.44140625" style="234" customWidth="1"/>
    <col min="2569" max="2569" width="7.33203125" style="234" customWidth="1"/>
    <col min="2570" max="2570" width="10.109375" style="234" customWidth="1"/>
    <col min="2571" max="2571" width="10.33203125" style="234" customWidth="1"/>
    <col min="2572" max="2572" width="8.88671875" style="234" customWidth="1"/>
    <col min="2573" max="2573" width="10.5546875" style="234" customWidth="1"/>
    <col min="2574" max="2574" width="12.33203125" style="234" customWidth="1"/>
    <col min="2575" max="2575" width="18.6640625" style="234" customWidth="1"/>
    <col min="2576" max="2816" width="8.44140625" style="234"/>
    <col min="2817" max="2817" width="3.21875" style="234" customWidth="1"/>
    <col min="2818" max="2818" width="18.88671875" style="234" customWidth="1"/>
    <col min="2819" max="2819" width="4.33203125" style="234" customWidth="1"/>
    <col min="2820" max="2820" width="6.44140625" style="234" customWidth="1"/>
    <col min="2821" max="2821" width="5.33203125" style="234" customWidth="1"/>
    <col min="2822" max="2822" width="10.21875" style="234" customWidth="1"/>
    <col min="2823" max="2823" width="4.5546875" style="234" customWidth="1"/>
    <col min="2824" max="2824" width="6.44140625" style="234" customWidth="1"/>
    <col min="2825" max="2825" width="7.33203125" style="234" customWidth="1"/>
    <col min="2826" max="2826" width="10.109375" style="234" customWidth="1"/>
    <col min="2827" max="2827" width="10.33203125" style="234" customWidth="1"/>
    <col min="2828" max="2828" width="8.88671875" style="234" customWidth="1"/>
    <col min="2829" max="2829" width="10.5546875" style="234" customWidth="1"/>
    <col min="2830" max="2830" width="12.33203125" style="234" customWidth="1"/>
    <col min="2831" max="2831" width="18.6640625" style="234" customWidth="1"/>
    <col min="2832" max="3072" width="8.44140625" style="234"/>
    <col min="3073" max="3073" width="3.21875" style="234" customWidth="1"/>
    <col min="3074" max="3074" width="18.88671875" style="234" customWidth="1"/>
    <col min="3075" max="3075" width="4.33203125" style="234" customWidth="1"/>
    <col min="3076" max="3076" width="6.44140625" style="234" customWidth="1"/>
    <col min="3077" max="3077" width="5.33203125" style="234" customWidth="1"/>
    <col min="3078" max="3078" width="10.21875" style="234" customWidth="1"/>
    <col min="3079" max="3079" width="4.5546875" style="234" customWidth="1"/>
    <col min="3080" max="3080" width="6.44140625" style="234" customWidth="1"/>
    <col min="3081" max="3081" width="7.33203125" style="234" customWidth="1"/>
    <col min="3082" max="3082" width="10.109375" style="234" customWidth="1"/>
    <col min="3083" max="3083" width="10.33203125" style="234" customWidth="1"/>
    <col min="3084" max="3084" width="8.88671875" style="234" customWidth="1"/>
    <col min="3085" max="3085" width="10.5546875" style="234" customWidth="1"/>
    <col min="3086" max="3086" width="12.33203125" style="234" customWidth="1"/>
    <col min="3087" max="3087" width="18.6640625" style="234" customWidth="1"/>
    <col min="3088" max="3328" width="8.44140625" style="234"/>
    <col min="3329" max="3329" width="3.21875" style="234" customWidth="1"/>
    <col min="3330" max="3330" width="18.88671875" style="234" customWidth="1"/>
    <col min="3331" max="3331" width="4.33203125" style="234" customWidth="1"/>
    <col min="3332" max="3332" width="6.44140625" style="234" customWidth="1"/>
    <col min="3333" max="3333" width="5.33203125" style="234" customWidth="1"/>
    <col min="3334" max="3334" width="10.21875" style="234" customWidth="1"/>
    <col min="3335" max="3335" width="4.5546875" style="234" customWidth="1"/>
    <col min="3336" max="3336" width="6.44140625" style="234" customWidth="1"/>
    <col min="3337" max="3337" width="7.33203125" style="234" customWidth="1"/>
    <col min="3338" max="3338" width="10.109375" style="234" customWidth="1"/>
    <col min="3339" max="3339" width="10.33203125" style="234" customWidth="1"/>
    <col min="3340" max="3340" width="8.88671875" style="234" customWidth="1"/>
    <col min="3341" max="3341" width="10.5546875" style="234" customWidth="1"/>
    <col min="3342" max="3342" width="12.33203125" style="234" customWidth="1"/>
    <col min="3343" max="3343" width="18.6640625" style="234" customWidth="1"/>
    <col min="3344" max="3584" width="8.44140625" style="234"/>
    <col min="3585" max="3585" width="3.21875" style="234" customWidth="1"/>
    <col min="3586" max="3586" width="18.88671875" style="234" customWidth="1"/>
    <col min="3587" max="3587" width="4.33203125" style="234" customWidth="1"/>
    <col min="3588" max="3588" width="6.44140625" style="234" customWidth="1"/>
    <col min="3589" max="3589" width="5.33203125" style="234" customWidth="1"/>
    <col min="3590" max="3590" width="10.21875" style="234" customWidth="1"/>
    <col min="3591" max="3591" width="4.5546875" style="234" customWidth="1"/>
    <col min="3592" max="3592" width="6.44140625" style="234" customWidth="1"/>
    <col min="3593" max="3593" width="7.33203125" style="234" customWidth="1"/>
    <col min="3594" max="3594" width="10.109375" style="234" customWidth="1"/>
    <col min="3595" max="3595" width="10.33203125" style="234" customWidth="1"/>
    <col min="3596" max="3596" width="8.88671875" style="234" customWidth="1"/>
    <col min="3597" max="3597" width="10.5546875" style="234" customWidth="1"/>
    <col min="3598" max="3598" width="12.33203125" style="234" customWidth="1"/>
    <col min="3599" max="3599" width="18.6640625" style="234" customWidth="1"/>
    <col min="3600" max="3840" width="8.44140625" style="234"/>
    <col min="3841" max="3841" width="3.21875" style="234" customWidth="1"/>
    <col min="3842" max="3842" width="18.88671875" style="234" customWidth="1"/>
    <col min="3843" max="3843" width="4.33203125" style="234" customWidth="1"/>
    <col min="3844" max="3844" width="6.44140625" style="234" customWidth="1"/>
    <col min="3845" max="3845" width="5.33203125" style="234" customWidth="1"/>
    <col min="3846" max="3846" width="10.21875" style="234" customWidth="1"/>
    <col min="3847" max="3847" width="4.5546875" style="234" customWidth="1"/>
    <col min="3848" max="3848" width="6.44140625" style="234" customWidth="1"/>
    <col min="3849" max="3849" width="7.33203125" style="234" customWidth="1"/>
    <col min="3850" max="3850" width="10.109375" style="234" customWidth="1"/>
    <col min="3851" max="3851" width="10.33203125" style="234" customWidth="1"/>
    <col min="3852" max="3852" width="8.88671875" style="234" customWidth="1"/>
    <col min="3853" max="3853" width="10.5546875" style="234" customWidth="1"/>
    <col min="3854" max="3854" width="12.33203125" style="234" customWidth="1"/>
    <col min="3855" max="3855" width="18.6640625" style="234" customWidth="1"/>
    <col min="3856" max="4096" width="8.44140625" style="234"/>
    <col min="4097" max="4097" width="3.21875" style="234" customWidth="1"/>
    <col min="4098" max="4098" width="18.88671875" style="234" customWidth="1"/>
    <col min="4099" max="4099" width="4.33203125" style="234" customWidth="1"/>
    <col min="4100" max="4100" width="6.44140625" style="234" customWidth="1"/>
    <col min="4101" max="4101" width="5.33203125" style="234" customWidth="1"/>
    <col min="4102" max="4102" width="10.21875" style="234" customWidth="1"/>
    <col min="4103" max="4103" width="4.5546875" style="234" customWidth="1"/>
    <col min="4104" max="4104" width="6.44140625" style="234" customWidth="1"/>
    <col min="4105" max="4105" width="7.33203125" style="234" customWidth="1"/>
    <col min="4106" max="4106" width="10.109375" style="234" customWidth="1"/>
    <col min="4107" max="4107" width="10.33203125" style="234" customWidth="1"/>
    <col min="4108" max="4108" width="8.88671875" style="234" customWidth="1"/>
    <col min="4109" max="4109" width="10.5546875" style="234" customWidth="1"/>
    <col min="4110" max="4110" width="12.33203125" style="234" customWidth="1"/>
    <col min="4111" max="4111" width="18.6640625" style="234" customWidth="1"/>
    <col min="4112" max="4352" width="8.44140625" style="234"/>
    <col min="4353" max="4353" width="3.21875" style="234" customWidth="1"/>
    <col min="4354" max="4354" width="18.88671875" style="234" customWidth="1"/>
    <col min="4355" max="4355" width="4.33203125" style="234" customWidth="1"/>
    <col min="4356" max="4356" width="6.44140625" style="234" customWidth="1"/>
    <col min="4357" max="4357" width="5.33203125" style="234" customWidth="1"/>
    <col min="4358" max="4358" width="10.21875" style="234" customWidth="1"/>
    <col min="4359" max="4359" width="4.5546875" style="234" customWidth="1"/>
    <col min="4360" max="4360" width="6.44140625" style="234" customWidth="1"/>
    <col min="4361" max="4361" width="7.33203125" style="234" customWidth="1"/>
    <col min="4362" max="4362" width="10.109375" style="234" customWidth="1"/>
    <col min="4363" max="4363" width="10.33203125" style="234" customWidth="1"/>
    <col min="4364" max="4364" width="8.88671875" style="234" customWidth="1"/>
    <col min="4365" max="4365" width="10.5546875" style="234" customWidth="1"/>
    <col min="4366" max="4366" width="12.33203125" style="234" customWidth="1"/>
    <col min="4367" max="4367" width="18.6640625" style="234" customWidth="1"/>
    <col min="4368" max="4608" width="8.44140625" style="234"/>
    <col min="4609" max="4609" width="3.21875" style="234" customWidth="1"/>
    <col min="4610" max="4610" width="18.88671875" style="234" customWidth="1"/>
    <col min="4611" max="4611" width="4.33203125" style="234" customWidth="1"/>
    <col min="4612" max="4612" width="6.44140625" style="234" customWidth="1"/>
    <col min="4613" max="4613" width="5.33203125" style="234" customWidth="1"/>
    <col min="4614" max="4614" width="10.21875" style="234" customWidth="1"/>
    <col min="4615" max="4615" width="4.5546875" style="234" customWidth="1"/>
    <col min="4616" max="4616" width="6.44140625" style="234" customWidth="1"/>
    <col min="4617" max="4617" width="7.33203125" style="234" customWidth="1"/>
    <col min="4618" max="4618" width="10.109375" style="234" customWidth="1"/>
    <col min="4619" max="4619" width="10.33203125" style="234" customWidth="1"/>
    <col min="4620" max="4620" width="8.88671875" style="234" customWidth="1"/>
    <col min="4621" max="4621" width="10.5546875" style="234" customWidth="1"/>
    <col min="4622" max="4622" width="12.33203125" style="234" customWidth="1"/>
    <col min="4623" max="4623" width="18.6640625" style="234" customWidth="1"/>
    <col min="4624" max="4864" width="8.44140625" style="234"/>
    <col min="4865" max="4865" width="3.21875" style="234" customWidth="1"/>
    <col min="4866" max="4866" width="18.88671875" style="234" customWidth="1"/>
    <col min="4867" max="4867" width="4.33203125" style="234" customWidth="1"/>
    <col min="4868" max="4868" width="6.44140625" style="234" customWidth="1"/>
    <col min="4869" max="4869" width="5.33203125" style="234" customWidth="1"/>
    <col min="4870" max="4870" width="10.21875" style="234" customWidth="1"/>
    <col min="4871" max="4871" width="4.5546875" style="234" customWidth="1"/>
    <col min="4872" max="4872" width="6.44140625" style="234" customWidth="1"/>
    <col min="4873" max="4873" width="7.33203125" style="234" customWidth="1"/>
    <col min="4874" max="4874" width="10.109375" style="234" customWidth="1"/>
    <col min="4875" max="4875" width="10.33203125" style="234" customWidth="1"/>
    <col min="4876" max="4876" width="8.88671875" style="234" customWidth="1"/>
    <col min="4877" max="4877" width="10.5546875" style="234" customWidth="1"/>
    <col min="4878" max="4878" width="12.33203125" style="234" customWidth="1"/>
    <col min="4879" max="4879" width="18.6640625" style="234" customWidth="1"/>
    <col min="4880" max="5120" width="8.44140625" style="234"/>
    <col min="5121" max="5121" width="3.21875" style="234" customWidth="1"/>
    <col min="5122" max="5122" width="18.88671875" style="234" customWidth="1"/>
    <col min="5123" max="5123" width="4.33203125" style="234" customWidth="1"/>
    <col min="5124" max="5124" width="6.44140625" style="234" customWidth="1"/>
    <col min="5125" max="5125" width="5.33203125" style="234" customWidth="1"/>
    <col min="5126" max="5126" width="10.21875" style="234" customWidth="1"/>
    <col min="5127" max="5127" width="4.5546875" style="234" customWidth="1"/>
    <col min="5128" max="5128" width="6.44140625" style="234" customWidth="1"/>
    <col min="5129" max="5129" width="7.33203125" style="234" customWidth="1"/>
    <col min="5130" max="5130" width="10.109375" style="234" customWidth="1"/>
    <col min="5131" max="5131" width="10.33203125" style="234" customWidth="1"/>
    <col min="5132" max="5132" width="8.88671875" style="234" customWidth="1"/>
    <col min="5133" max="5133" width="10.5546875" style="234" customWidth="1"/>
    <col min="5134" max="5134" width="12.33203125" style="234" customWidth="1"/>
    <col min="5135" max="5135" width="18.6640625" style="234" customWidth="1"/>
    <col min="5136" max="5376" width="8.44140625" style="234"/>
    <col min="5377" max="5377" width="3.21875" style="234" customWidth="1"/>
    <col min="5378" max="5378" width="18.88671875" style="234" customWidth="1"/>
    <col min="5379" max="5379" width="4.33203125" style="234" customWidth="1"/>
    <col min="5380" max="5380" width="6.44140625" style="234" customWidth="1"/>
    <col min="5381" max="5381" width="5.33203125" style="234" customWidth="1"/>
    <col min="5382" max="5382" width="10.21875" style="234" customWidth="1"/>
    <col min="5383" max="5383" width="4.5546875" style="234" customWidth="1"/>
    <col min="5384" max="5384" width="6.44140625" style="234" customWidth="1"/>
    <col min="5385" max="5385" width="7.33203125" style="234" customWidth="1"/>
    <col min="5386" max="5386" width="10.109375" style="234" customWidth="1"/>
    <col min="5387" max="5387" width="10.33203125" style="234" customWidth="1"/>
    <col min="5388" max="5388" width="8.88671875" style="234" customWidth="1"/>
    <col min="5389" max="5389" width="10.5546875" style="234" customWidth="1"/>
    <col min="5390" max="5390" width="12.33203125" style="234" customWidth="1"/>
    <col min="5391" max="5391" width="18.6640625" style="234" customWidth="1"/>
    <col min="5392" max="5632" width="8.44140625" style="234"/>
    <col min="5633" max="5633" width="3.21875" style="234" customWidth="1"/>
    <col min="5634" max="5634" width="18.88671875" style="234" customWidth="1"/>
    <col min="5635" max="5635" width="4.33203125" style="234" customWidth="1"/>
    <col min="5636" max="5636" width="6.44140625" style="234" customWidth="1"/>
    <col min="5637" max="5637" width="5.33203125" style="234" customWidth="1"/>
    <col min="5638" max="5638" width="10.21875" style="234" customWidth="1"/>
    <col min="5639" max="5639" width="4.5546875" style="234" customWidth="1"/>
    <col min="5640" max="5640" width="6.44140625" style="234" customWidth="1"/>
    <col min="5641" max="5641" width="7.33203125" style="234" customWidth="1"/>
    <col min="5642" max="5642" width="10.109375" style="234" customWidth="1"/>
    <col min="5643" max="5643" width="10.33203125" style="234" customWidth="1"/>
    <col min="5644" max="5644" width="8.88671875" style="234" customWidth="1"/>
    <col min="5645" max="5645" width="10.5546875" style="234" customWidth="1"/>
    <col min="5646" max="5646" width="12.33203125" style="234" customWidth="1"/>
    <col min="5647" max="5647" width="18.6640625" style="234" customWidth="1"/>
    <col min="5648" max="5888" width="8.44140625" style="234"/>
    <col min="5889" max="5889" width="3.21875" style="234" customWidth="1"/>
    <col min="5890" max="5890" width="18.88671875" style="234" customWidth="1"/>
    <col min="5891" max="5891" width="4.33203125" style="234" customWidth="1"/>
    <col min="5892" max="5892" width="6.44140625" style="234" customWidth="1"/>
    <col min="5893" max="5893" width="5.33203125" style="234" customWidth="1"/>
    <col min="5894" max="5894" width="10.21875" style="234" customWidth="1"/>
    <col min="5895" max="5895" width="4.5546875" style="234" customWidth="1"/>
    <col min="5896" max="5896" width="6.44140625" style="234" customWidth="1"/>
    <col min="5897" max="5897" width="7.33203125" style="234" customWidth="1"/>
    <col min="5898" max="5898" width="10.109375" style="234" customWidth="1"/>
    <col min="5899" max="5899" width="10.33203125" style="234" customWidth="1"/>
    <col min="5900" max="5900" width="8.88671875" style="234" customWidth="1"/>
    <col min="5901" max="5901" width="10.5546875" style="234" customWidth="1"/>
    <col min="5902" max="5902" width="12.33203125" style="234" customWidth="1"/>
    <col min="5903" max="5903" width="18.6640625" style="234" customWidth="1"/>
    <col min="5904" max="6144" width="8.44140625" style="234"/>
    <col min="6145" max="6145" width="3.21875" style="234" customWidth="1"/>
    <col min="6146" max="6146" width="18.88671875" style="234" customWidth="1"/>
    <col min="6147" max="6147" width="4.33203125" style="234" customWidth="1"/>
    <col min="6148" max="6148" width="6.44140625" style="234" customWidth="1"/>
    <col min="6149" max="6149" width="5.33203125" style="234" customWidth="1"/>
    <col min="6150" max="6150" width="10.21875" style="234" customWidth="1"/>
    <col min="6151" max="6151" width="4.5546875" style="234" customWidth="1"/>
    <col min="6152" max="6152" width="6.44140625" style="234" customWidth="1"/>
    <col min="6153" max="6153" width="7.33203125" style="234" customWidth="1"/>
    <col min="6154" max="6154" width="10.109375" style="234" customWidth="1"/>
    <col min="6155" max="6155" width="10.33203125" style="234" customWidth="1"/>
    <col min="6156" max="6156" width="8.88671875" style="234" customWidth="1"/>
    <col min="6157" max="6157" width="10.5546875" style="234" customWidth="1"/>
    <col min="6158" max="6158" width="12.33203125" style="234" customWidth="1"/>
    <col min="6159" max="6159" width="18.6640625" style="234" customWidth="1"/>
    <col min="6160" max="6400" width="8.44140625" style="234"/>
    <col min="6401" max="6401" width="3.21875" style="234" customWidth="1"/>
    <col min="6402" max="6402" width="18.88671875" style="234" customWidth="1"/>
    <col min="6403" max="6403" width="4.33203125" style="234" customWidth="1"/>
    <col min="6404" max="6404" width="6.44140625" style="234" customWidth="1"/>
    <col min="6405" max="6405" width="5.33203125" style="234" customWidth="1"/>
    <col min="6406" max="6406" width="10.21875" style="234" customWidth="1"/>
    <col min="6407" max="6407" width="4.5546875" style="234" customWidth="1"/>
    <col min="6408" max="6408" width="6.44140625" style="234" customWidth="1"/>
    <col min="6409" max="6409" width="7.33203125" style="234" customWidth="1"/>
    <col min="6410" max="6410" width="10.109375" style="234" customWidth="1"/>
    <col min="6411" max="6411" width="10.33203125" style="234" customWidth="1"/>
    <col min="6412" max="6412" width="8.88671875" style="234" customWidth="1"/>
    <col min="6413" max="6413" width="10.5546875" style="234" customWidth="1"/>
    <col min="6414" max="6414" width="12.33203125" style="234" customWidth="1"/>
    <col min="6415" max="6415" width="18.6640625" style="234" customWidth="1"/>
    <col min="6416" max="6656" width="8.44140625" style="234"/>
    <col min="6657" max="6657" width="3.21875" style="234" customWidth="1"/>
    <col min="6658" max="6658" width="18.88671875" style="234" customWidth="1"/>
    <col min="6659" max="6659" width="4.33203125" style="234" customWidth="1"/>
    <col min="6660" max="6660" width="6.44140625" style="234" customWidth="1"/>
    <col min="6661" max="6661" width="5.33203125" style="234" customWidth="1"/>
    <col min="6662" max="6662" width="10.21875" style="234" customWidth="1"/>
    <col min="6663" max="6663" width="4.5546875" style="234" customWidth="1"/>
    <col min="6664" max="6664" width="6.44140625" style="234" customWidth="1"/>
    <col min="6665" max="6665" width="7.33203125" style="234" customWidth="1"/>
    <col min="6666" max="6666" width="10.109375" style="234" customWidth="1"/>
    <col min="6667" max="6667" width="10.33203125" style="234" customWidth="1"/>
    <col min="6668" max="6668" width="8.88671875" style="234" customWidth="1"/>
    <col min="6669" max="6669" width="10.5546875" style="234" customWidth="1"/>
    <col min="6670" max="6670" width="12.33203125" style="234" customWidth="1"/>
    <col min="6671" max="6671" width="18.6640625" style="234" customWidth="1"/>
    <col min="6672" max="6912" width="8.44140625" style="234"/>
    <col min="6913" max="6913" width="3.21875" style="234" customWidth="1"/>
    <col min="6914" max="6914" width="18.88671875" style="234" customWidth="1"/>
    <col min="6915" max="6915" width="4.33203125" style="234" customWidth="1"/>
    <col min="6916" max="6916" width="6.44140625" style="234" customWidth="1"/>
    <col min="6917" max="6917" width="5.33203125" style="234" customWidth="1"/>
    <col min="6918" max="6918" width="10.21875" style="234" customWidth="1"/>
    <col min="6919" max="6919" width="4.5546875" style="234" customWidth="1"/>
    <col min="6920" max="6920" width="6.44140625" style="234" customWidth="1"/>
    <col min="6921" max="6921" width="7.33203125" style="234" customWidth="1"/>
    <col min="6922" max="6922" width="10.109375" style="234" customWidth="1"/>
    <col min="6923" max="6923" width="10.33203125" style="234" customWidth="1"/>
    <col min="6924" max="6924" width="8.88671875" style="234" customWidth="1"/>
    <col min="6925" max="6925" width="10.5546875" style="234" customWidth="1"/>
    <col min="6926" max="6926" width="12.33203125" style="234" customWidth="1"/>
    <col min="6927" max="6927" width="18.6640625" style="234" customWidth="1"/>
    <col min="6928" max="7168" width="8.44140625" style="234"/>
    <col min="7169" max="7169" width="3.21875" style="234" customWidth="1"/>
    <col min="7170" max="7170" width="18.88671875" style="234" customWidth="1"/>
    <col min="7171" max="7171" width="4.33203125" style="234" customWidth="1"/>
    <col min="7172" max="7172" width="6.44140625" style="234" customWidth="1"/>
    <col min="7173" max="7173" width="5.33203125" style="234" customWidth="1"/>
    <col min="7174" max="7174" width="10.21875" style="234" customWidth="1"/>
    <col min="7175" max="7175" width="4.5546875" style="234" customWidth="1"/>
    <col min="7176" max="7176" width="6.44140625" style="234" customWidth="1"/>
    <col min="7177" max="7177" width="7.33203125" style="234" customWidth="1"/>
    <col min="7178" max="7178" width="10.109375" style="234" customWidth="1"/>
    <col min="7179" max="7179" width="10.33203125" style="234" customWidth="1"/>
    <col min="7180" max="7180" width="8.88671875" style="234" customWidth="1"/>
    <col min="7181" max="7181" width="10.5546875" style="234" customWidth="1"/>
    <col min="7182" max="7182" width="12.33203125" style="234" customWidth="1"/>
    <col min="7183" max="7183" width="18.6640625" style="234" customWidth="1"/>
    <col min="7184" max="7424" width="8.44140625" style="234"/>
    <col min="7425" max="7425" width="3.21875" style="234" customWidth="1"/>
    <col min="7426" max="7426" width="18.88671875" style="234" customWidth="1"/>
    <col min="7427" max="7427" width="4.33203125" style="234" customWidth="1"/>
    <col min="7428" max="7428" width="6.44140625" style="234" customWidth="1"/>
    <col min="7429" max="7429" width="5.33203125" style="234" customWidth="1"/>
    <col min="7430" max="7430" width="10.21875" style="234" customWidth="1"/>
    <col min="7431" max="7431" width="4.5546875" style="234" customWidth="1"/>
    <col min="7432" max="7432" width="6.44140625" style="234" customWidth="1"/>
    <col min="7433" max="7433" width="7.33203125" style="234" customWidth="1"/>
    <col min="7434" max="7434" width="10.109375" style="234" customWidth="1"/>
    <col min="7435" max="7435" width="10.33203125" style="234" customWidth="1"/>
    <col min="7436" max="7436" width="8.88671875" style="234" customWidth="1"/>
    <col min="7437" max="7437" width="10.5546875" style="234" customWidth="1"/>
    <col min="7438" max="7438" width="12.33203125" style="234" customWidth="1"/>
    <col min="7439" max="7439" width="18.6640625" style="234" customWidth="1"/>
    <col min="7440" max="7680" width="8.44140625" style="234"/>
    <col min="7681" max="7681" width="3.21875" style="234" customWidth="1"/>
    <col min="7682" max="7682" width="18.88671875" style="234" customWidth="1"/>
    <col min="7683" max="7683" width="4.33203125" style="234" customWidth="1"/>
    <col min="7684" max="7684" width="6.44140625" style="234" customWidth="1"/>
    <col min="7685" max="7685" width="5.33203125" style="234" customWidth="1"/>
    <col min="7686" max="7686" width="10.21875" style="234" customWidth="1"/>
    <col min="7687" max="7687" width="4.5546875" style="234" customWidth="1"/>
    <col min="7688" max="7688" width="6.44140625" style="234" customWidth="1"/>
    <col min="7689" max="7689" width="7.33203125" style="234" customWidth="1"/>
    <col min="7690" max="7690" width="10.109375" style="234" customWidth="1"/>
    <col min="7691" max="7691" width="10.33203125" style="234" customWidth="1"/>
    <col min="7692" max="7692" width="8.88671875" style="234" customWidth="1"/>
    <col min="7693" max="7693" width="10.5546875" style="234" customWidth="1"/>
    <col min="7694" max="7694" width="12.33203125" style="234" customWidth="1"/>
    <col min="7695" max="7695" width="18.6640625" style="234" customWidth="1"/>
    <col min="7696" max="7936" width="8.44140625" style="234"/>
    <col min="7937" max="7937" width="3.21875" style="234" customWidth="1"/>
    <col min="7938" max="7938" width="18.88671875" style="234" customWidth="1"/>
    <col min="7939" max="7939" width="4.33203125" style="234" customWidth="1"/>
    <col min="7940" max="7940" width="6.44140625" style="234" customWidth="1"/>
    <col min="7941" max="7941" width="5.33203125" style="234" customWidth="1"/>
    <col min="7942" max="7942" width="10.21875" style="234" customWidth="1"/>
    <col min="7943" max="7943" width="4.5546875" style="234" customWidth="1"/>
    <col min="7944" max="7944" width="6.44140625" style="234" customWidth="1"/>
    <col min="7945" max="7945" width="7.33203125" style="234" customWidth="1"/>
    <col min="7946" max="7946" width="10.109375" style="234" customWidth="1"/>
    <col min="7947" max="7947" width="10.33203125" style="234" customWidth="1"/>
    <col min="7948" max="7948" width="8.88671875" style="234" customWidth="1"/>
    <col min="7949" max="7949" width="10.5546875" style="234" customWidth="1"/>
    <col min="7950" max="7950" width="12.33203125" style="234" customWidth="1"/>
    <col min="7951" max="7951" width="18.6640625" style="234" customWidth="1"/>
    <col min="7952" max="8192" width="8.44140625" style="234"/>
    <col min="8193" max="8193" width="3.21875" style="234" customWidth="1"/>
    <col min="8194" max="8194" width="18.88671875" style="234" customWidth="1"/>
    <col min="8195" max="8195" width="4.33203125" style="234" customWidth="1"/>
    <col min="8196" max="8196" width="6.44140625" style="234" customWidth="1"/>
    <col min="8197" max="8197" width="5.33203125" style="234" customWidth="1"/>
    <col min="8198" max="8198" width="10.21875" style="234" customWidth="1"/>
    <col min="8199" max="8199" width="4.5546875" style="234" customWidth="1"/>
    <col min="8200" max="8200" width="6.44140625" style="234" customWidth="1"/>
    <col min="8201" max="8201" width="7.33203125" style="234" customWidth="1"/>
    <col min="8202" max="8202" width="10.109375" style="234" customWidth="1"/>
    <col min="8203" max="8203" width="10.33203125" style="234" customWidth="1"/>
    <col min="8204" max="8204" width="8.88671875" style="234" customWidth="1"/>
    <col min="8205" max="8205" width="10.5546875" style="234" customWidth="1"/>
    <col min="8206" max="8206" width="12.33203125" style="234" customWidth="1"/>
    <col min="8207" max="8207" width="18.6640625" style="234" customWidth="1"/>
    <col min="8208" max="8448" width="8.44140625" style="234"/>
    <col min="8449" max="8449" width="3.21875" style="234" customWidth="1"/>
    <col min="8450" max="8450" width="18.88671875" style="234" customWidth="1"/>
    <col min="8451" max="8451" width="4.33203125" style="234" customWidth="1"/>
    <col min="8452" max="8452" width="6.44140625" style="234" customWidth="1"/>
    <col min="8453" max="8453" width="5.33203125" style="234" customWidth="1"/>
    <col min="8454" max="8454" width="10.21875" style="234" customWidth="1"/>
    <col min="8455" max="8455" width="4.5546875" style="234" customWidth="1"/>
    <col min="8456" max="8456" width="6.44140625" style="234" customWidth="1"/>
    <col min="8457" max="8457" width="7.33203125" style="234" customWidth="1"/>
    <col min="8458" max="8458" width="10.109375" style="234" customWidth="1"/>
    <col min="8459" max="8459" width="10.33203125" style="234" customWidth="1"/>
    <col min="8460" max="8460" width="8.88671875" style="234" customWidth="1"/>
    <col min="8461" max="8461" width="10.5546875" style="234" customWidth="1"/>
    <col min="8462" max="8462" width="12.33203125" style="234" customWidth="1"/>
    <col min="8463" max="8463" width="18.6640625" style="234" customWidth="1"/>
    <col min="8464" max="8704" width="8.44140625" style="234"/>
    <col min="8705" max="8705" width="3.21875" style="234" customWidth="1"/>
    <col min="8706" max="8706" width="18.88671875" style="234" customWidth="1"/>
    <col min="8707" max="8707" width="4.33203125" style="234" customWidth="1"/>
    <col min="8708" max="8708" width="6.44140625" style="234" customWidth="1"/>
    <col min="8709" max="8709" width="5.33203125" style="234" customWidth="1"/>
    <col min="8710" max="8710" width="10.21875" style="234" customWidth="1"/>
    <col min="8711" max="8711" width="4.5546875" style="234" customWidth="1"/>
    <col min="8712" max="8712" width="6.44140625" style="234" customWidth="1"/>
    <col min="8713" max="8713" width="7.33203125" style="234" customWidth="1"/>
    <col min="8714" max="8714" width="10.109375" style="234" customWidth="1"/>
    <col min="8715" max="8715" width="10.33203125" style="234" customWidth="1"/>
    <col min="8716" max="8716" width="8.88671875" style="234" customWidth="1"/>
    <col min="8717" max="8717" width="10.5546875" style="234" customWidth="1"/>
    <col min="8718" max="8718" width="12.33203125" style="234" customWidth="1"/>
    <col min="8719" max="8719" width="18.6640625" style="234" customWidth="1"/>
    <col min="8720" max="8960" width="8.44140625" style="234"/>
    <col min="8961" max="8961" width="3.21875" style="234" customWidth="1"/>
    <col min="8962" max="8962" width="18.88671875" style="234" customWidth="1"/>
    <col min="8963" max="8963" width="4.33203125" style="234" customWidth="1"/>
    <col min="8964" max="8964" width="6.44140625" style="234" customWidth="1"/>
    <col min="8965" max="8965" width="5.33203125" style="234" customWidth="1"/>
    <col min="8966" max="8966" width="10.21875" style="234" customWidth="1"/>
    <col min="8967" max="8967" width="4.5546875" style="234" customWidth="1"/>
    <col min="8968" max="8968" width="6.44140625" style="234" customWidth="1"/>
    <col min="8969" max="8969" width="7.33203125" style="234" customWidth="1"/>
    <col min="8970" max="8970" width="10.109375" style="234" customWidth="1"/>
    <col min="8971" max="8971" width="10.33203125" style="234" customWidth="1"/>
    <col min="8972" max="8972" width="8.88671875" style="234" customWidth="1"/>
    <col min="8973" max="8973" width="10.5546875" style="234" customWidth="1"/>
    <col min="8974" max="8974" width="12.33203125" style="234" customWidth="1"/>
    <col min="8975" max="8975" width="18.6640625" style="234" customWidth="1"/>
    <col min="8976" max="9216" width="8.44140625" style="234"/>
    <col min="9217" max="9217" width="3.21875" style="234" customWidth="1"/>
    <col min="9218" max="9218" width="18.88671875" style="234" customWidth="1"/>
    <col min="9219" max="9219" width="4.33203125" style="234" customWidth="1"/>
    <col min="9220" max="9220" width="6.44140625" style="234" customWidth="1"/>
    <col min="9221" max="9221" width="5.33203125" style="234" customWidth="1"/>
    <col min="9222" max="9222" width="10.21875" style="234" customWidth="1"/>
    <col min="9223" max="9223" width="4.5546875" style="234" customWidth="1"/>
    <col min="9224" max="9224" width="6.44140625" style="234" customWidth="1"/>
    <col min="9225" max="9225" width="7.33203125" style="234" customWidth="1"/>
    <col min="9226" max="9226" width="10.109375" style="234" customWidth="1"/>
    <col min="9227" max="9227" width="10.33203125" style="234" customWidth="1"/>
    <col min="9228" max="9228" width="8.88671875" style="234" customWidth="1"/>
    <col min="9229" max="9229" width="10.5546875" style="234" customWidth="1"/>
    <col min="9230" max="9230" width="12.33203125" style="234" customWidth="1"/>
    <col min="9231" max="9231" width="18.6640625" style="234" customWidth="1"/>
    <col min="9232" max="9472" width="8.44140625" style="234"/>
    <col min="9473" max="9473" width="3.21875" style="234" customWidth="1"/>
    <col min="9474" max="9474" width="18.88671875" style="234" customWidth="1"/>
    <col min="9475" max="9475" width="4.33203125" style="234" customWidth="1"/>
    <col min="9476" max="9476" width="6.44140625" style="234" customWidth="1"/>
    <col min="9477" max="9477" width="5.33203125" style="234" customWidth="1"/>
    <col min="9478" max="9478" width="10.21875" style="234" customWidth="1"/>
    <col min="9479" max="9479" width="4.5546875" style="234" customWidth="1"/>
    <col min="9480" max="9480" width="6.44140625" style="234" customWidth="1"/>
    <col min="9481" max="9481" width="7.33203125" style="234" customWidth="1"/>
    <col min="9482" max="9482" width="10.109375" style="234" customWidth="1"/>
    <col min="9483" max="9483" width="10.33203125" style="234" customWidth="1"/>
    <col min="9484" max="9484" width="8.88671875" style="234" customWidth="1"/>
    <col min="9485" max="9485" width="10.5546875" style="234" customWidth="1"/>
    <col min="9486" max="9486" width="12.33203125" style="234" customWidth="1"/>
    <col min="9487" max="9487" width="18.6640625" style="234" customWidth="1"/>
    <col min="9488" max="9728" width="8.44140625" style="234"/>
    <col min="9729" max="9729" width="3.21875" style="234" customWidth="1"/>
    <col min="9730" max="9730" width="18.88671875" style="234" customWidth="1"/>
    <col min="9731" max="9731" width="4.33203125" style="234" customWidth="1"/>
    <col min="9732" max="9732" width="6.44140625" style="234" customWidth="1"/>
    <col min="9733" max="9733" width="5.33203125" style="234" customWidth="1"/>
    <col min="9734" max="9734" width="10.21875" style="234" customWidth="1"/>
    <col min="9735" max="9735" width="4.5546875" style="234" customWidth="1"/>
    <col min="9736" max="9736" width="6.44140625" style="234" customWidth="1"/>
    <col min="9737" max="9737" width="7.33203125" style="234" customWidth="1"/>
    <col min="9738" max="9738" width="10.109375" style="234" customWidth="1"/>
    <col min="9739" max="9739" width="10.33203125" style="234" customWidth="1"/>
    <col min="9740" max="9740" width="8.88671875" style="234" customWidth="1"/>
    <col min="9741" max="9741" width="10.5546875" style="234" customWidth="1"/>
    <col min="9742" max="9742" width="12.33203125" style="234" customWidth="1"/>
    <col min="9743" max="9743" width="18.6640625" style="234" customWidth="1"/>
    <col min="9744" max="9984" width="8.44140625" style="234"/>
    <col min="9985" max="9985" width="3.21875" style="234" customWidth="1"/>
    <col min="9986" max="9986" width="18.88671875" style="234" customWidth="1"/>
    <col min="9987" max="9987" width="4.33203125" style="234" customWidth="1"/>
    <col min="9988" max="9988" width="6.44140625" style="234" customWidth="1"/>
    <col min="9989" max="9989" width="5.33203125" style="234" customWidth="1"/>
    <col min="9990" max="9990" width="10.21875" style="234" customWidth="1"/>
    <col min="9991" max="9991" width="4.5546875" style="234" customWidth="1"/>
    <col min="9992" max="9992" width="6.44140625" style="234" customWidth="1"/>
    <col min="9993" max="9993" width="7.33203125" style="234" customWidth="1"/>
    <col min="9994" max="9994" width="10.109375" style="234" customWidth="1"/>
    <col min="9995" max="9995" width="10.33203125" style="234" customWidth="1"/>
    <col min="9996" max="9996" width="8.88671875" style="234" customWidth="1"/>
    <col min="9997" max="9997" width="10.5546875" style="234" customWidth="1"/>
    <col min="9998" max="9998" width="12.33203125" style="234" customWidth="1"/>
    <col min="9999" max="9999" width="18.6640625" style="234" customWidth="1"/>
    <col min="10000" max="10240" width="8.44140625" style="234"/>
    <col min="10241" max="10241" width="3.21875" style="234" customWidth="1"/>
    <col min="10242" max="10242" width="18.88671875" style="234" customWidth="1"/>
    <col min="10243" max="10243" width="4.33203125" style="234" customWidth="1"/>
    <col min="10244" max="10244" width="6.44140625" style="234" customWidth="1"/>
    <col min="10245" max="10245" width="5.33203125" style="234" customWidth="1"/>
    <col min="10246" max="10246" width="10.21875" style="234" customWidth="1"/>
    <col min="10247" max="10247" width="4.5546875" style="234" customWidth="1"/>
    <col min="10248" max="10248" width="6.44140625" style="234" customWidth="1"/>
    <col min="10249" max="10249" width="7.33203125" style="234" customWidth="1"/>
    <col min="10250" max="10250" width="10.109375" style="234" customWidth="1"/>
    <col min="10251" max="10251" width="10.33203125" style="234" customWidth="1"/>
    <col min="10252" max="10252" width="8.88671875" style="234" customWidth="1"/>
    <col min="10253" max="10253" width="10.5546875" style="234" customWidth="1"/>
    <col min="10254" max="10254" width="12.33203125" style="234" customWidth="1"/>
    <col min="10255" max="10255" width="18.6640625" style="234" customWidth="1"/>
    <col min="10256" max="10496" width="8.44140625" style="234"/>
    <col min="10497" max="10497" width="3.21875" style="234" customWidth="1"/>
    <col min="10498" max="10498" width="18.88671875" style="234" customWidth="1"/>
    <col min="10499" max="10499" width="4.33203125" style="234" customWidth="1"/>
    <col min="10500" max="10500" width="6.44140625" style="234" customWidth="1"/>
    <col min="10501" max="10501" width="5.33203125" style="234" customWidth="1"/>
    <col min="10502" max="10502" width="10.21875" style="234" customWidth="1"/>
    <col min="10503" max="10503" width="4.5546875" style="234" customWidth="1"/>
    <col min="10504" max="10504" width="6.44140625" style="234" customWidth="1"/>
    <col min="10505" max="10505" width="7.33203125" style="234" customWidth="1"/>
    <col min="10506" max="10506" width="10.109375" style="234" customWidth="1"/>
    <col min="10507" max="10507" width="10.33203125" style="234" customWidth="1"/>
    <col min="10508" max="10508" width="8.88671875" style="234" customWidth="1"/>
    <col min="10509" max="10509" width="10.5546875" style="234" customWidth="1"/>
    <col min="10510" max="10510" width="12.33203125" style="234" customWidth="1"/>
    <col min="10511" max="10511" width="18.6640625" style="234" customWidth="1"/>
    <col min="10512" max="10752" width="8.44140625" style="234"/>
    <col min="10753" max="10753" width="3.21875" style="234" customWidth="1"/>
    <col min="10754" max="10754" width="18.88671875" style="234" customWidth="1"/>
    <col min="10755" max="10755" width="4.33203125" style="234" customWidth="1"/>
    <col min="10756" max="10756" width="6.44140625" style="234" customWidth="1"/>
    <col min="10757" max="10757" width="5.33203125" style="234" customWidth="1"/>
    <col min="10758" max="10758" width="10.21875" style="234" customWidth="1"/>
    <col min="10759" max="10759" width="4.5546875" style="234" customWidth="1"/>
    <col min="10760" max="10760" width="6.44140625" style="234" customWidth="1"/>
    <col min="10761" max="10761" width="7.33203125" style="234" customWidth="1"/>
    <col min="10762" max="10762" width="10.109375" style="234" customWidth="1"/>
    <col min="10763" max="10763" width="10.33203125" style="234" customWidth="1"/>
    <col min="10764" max="10764" width="8.88671875" style="234" customWidth="1"/>
    <col min="10765" max="10765" width="10.5546875" style="234" customWidth="1"/>
    <col min="10766" max="10766" width="12.33203125" style="234" customWidth="1"/>
    <col min="10767" max="10767" width="18.6640625" style="234" customWidth="1"/>
    <col min="10768" max="11008" width="8.44140625" style="234"/>
    <col min="11009" max="11009" width="3.21875" style="234" customWidth="1"/>
    <col min="11010" max="11010" width="18.88671875" style="234" customWidth="1"/>
    <col min="11011" max="11011" width="4.33203125" style="234" customWidth="1"/>
    <col min="11012" max="11012" width="6.44140625" style="234" customWidth="1"/>
    <col min="11013" max="11013" width="5.33203125" style="234" customWidth="1"/>
    <col min="11014" max="11014" width="10.21875" style="234" customWidth="1"/>
    <col min="11015" max="11015" width="4.5546875" style="234" customWidth="1"/>
    <col min="11016" max="11016" width="6.44140625" style="234" customWidth="1"/>
    <col min="11017" max="11017" width="7.33203125" style="234" customWidth="1"/>
    <col min="11018" max="11018" width="10.109375" style="234" customWidth="1"/>
    <col min="11019" max="11019" width="10.33203125" style="234" customWidth="1"/>
    <col min="11020" max="11020" width="8.88671875" style="234" customWidth="1"/>
    <col min="11021" max="11021" width="10.5546875" style="234" customWidth="1"/>
    <col min="11022" max="11022" width="12.33203125" style="234" customWidth="1"/>
    <col min="11023" max="11023" width="18.6640625" style="234" customWidth="1"/>
    <col min="11024" max="11264" width="8.44140625" style="234"/>
    <col min="11265" max="11265" width="3.21875" style="234" customWidth="1"/>
    <col min="11266" max="11266" width="18.88671875" style="234" customWidth="1"/>
    <col min="11267" max="11267" width="4.33203125" style="234" customWidth="1"/>
    <col min="11268" max="11268" width="6.44140625" style="234" customWidth="1"/>
    <col min="11269" max="11269" width="5.33203125" style="234" customWidth="1"/>
    <col min="11270" max="11270" width="10.21875" style="234" customWidth="1"/>
    <col min="11271" max="11271" width="4.5546875" style="234" customWidth="1"/>
    <col min="11272" max="11272" width="6.44140625" style="234" customWidth="1"/>
    <col min="11273" max="11273" width="7.33203125" style="234" customWidth="1"/>
    <col min="11274" max="11274" width="10.109375" style="234" customWidth="1"/>
    <col min="11275" max="11275" width="10.33203125" style="234" customWidth="1"/>
    <col min="11276" max="11276" width="8.88671875" style="234" customWidth="1"/>
    <col min="11277" max="11277" width="10.5546875" style="234" customWidth="1"/>
    <col min="11278" max="11278" width="12.33203125" style="234" customWidth="1"/>
    <col min="11279" max="11279" width="18.6640625" style="234" customWidth="1"/>
    <col min="11280" max="11520" width="8.44140625" style="234"/>
    <col min="11521" max="11521" width="3.21875" style="234" customWidth="1"/>
    <col min="11522" max="11522" width="18.88671875" style="234" customWidth="1"/>
    <col min="11523" max="11523" width="4.33203125" style="234" customWidth="1"/>
    <col min="11524" max="11524" width="6.44140625" style="234" customWidth="1"/>
    <col min="11525" max="11525" width="5.33203125" style="234" customWidth="1"/>
    <col min="11526" max="11526" width="10.21875" style="234" customWidth="1"/>
    <col min="11527" max="11527" width="4.5546875" style="234" customWidth="1"/>
    <col min="11528" max="11528" width="6.44140625" style="234" customWidth="1"/>
    <col min="11529" max="11529" width="7.33203125" style="234" customWidth="1"/>
    <col min="11530" max="11530" width="10.109375" style="234" customWidth="1"/>
    <col min="11531" max="11531" width="10.33203125" style="234" customWidth="1"/>
    <col min="11532" max="11532" width="8.88671875" style="234" customWidth="1"/>
    <col min="11533" max="11533" width="10.5546875" style="234" customWidth="1"/>
    <col min="11534" max="11534" width="12.33203125" style="234" customWidth="1"/>
    <col min="11535" max="11535" width="18.6640625" style="234" customWidth="1"/>
    <col min="11536" max="11776" width="8.44140625" style="234"/>
    <col min="11777" max="11777" width="3.21875" style="234" customWidth="1"/>
    <col min="11778" max="11778" width="18.88671875" style="234" customWidth="1"/>
    <col min="11779" max="11779" width="4.33203125" style="234" customWidth="1"/>
    <col min="11780" max="11780" width="6.44140625" style="234" customWidth="1"/>
    <col min="11781" max="11781" width="5.33203125" style="234" customWidth="1"/>
    <col min="11782" max="11782" width="10.21875" style="234" customWidth="1"/>
    <col min="11783" max="11783" width="4.5546875" style="234" customWidth="1"/>
    <col min="11784" max="11784" width="6.44140625" style="234" customWidth="1"/>
    <col min="11785" max="11785" width="7.33203125" style="234" customWidth="1"/>
    <col min="11786" max="11786" width="10.109375" style="234" customWidth="1"/>
    <col min="11787" max="11787" width="10.33203125" style="234" customWidth="1"/>
    <col min="11788" max="11788" width="8.88671875" style="234" customWidth="1"/>
    <col min="11789" max="11789" width="10.5546875" style="234" customWidth="1"/>
    <col min="11790" max="11790" width="12.33203125" style="234" customWidth="1"/>
    <col min="11791" max="11791" width="18.6640625" style="234" customWidth="1"/>
    <col min="11792" max="12032" width="8.44140625" style="234"/>
    <col min="12033" max="12033" width="3.21875" style="234" customWidth="1"/>
    <col min="12034" max="12034" width="18.88671875" style="234" customWidth="1"/>
    <col min="12035" max="12035" width="4.33203125" style="234" customWidth="1"/>
    <col min="12036" max="12036" width="6.44140625" style="234" customWidth="1"/>
    <col min="12037" max="12037" width="5.33203125" style="234" customWidth="1"/>
    <col min="12038" max="12038" width="10.21875" style="234" customWidth="1"/>
    <col min="12039" max="12039" width="4.5546875" style="234" customWidth="1"/>
    <col min="12040" max="12040" width="6.44140625" style="234" customWidth="1"/>
    <col min="12041" max="12041" width="7.33203125" style="234" customWidth="1"/>
    <col min="12042" max="12042" width="10.109375" style="234" customWidth="1"/>
    <col min="12043" max="12043" width="10.33203125" style="234" customWidth="1"/>
    <col min="12044" max="12044" width="8.88671875" style="234" customWidth="1"/>
    <col min="12045" max="12045" width="10.5546875" style="234" customWidth="1"/>
    <col min="12046" max="12046" width="12.33203125" style="234" customWidth="1"/>
    <col min="12047" max="12047" width="18.6640625" style="234" customWidth="1"/>
    <col min="12048" max="12288" width="8.44140625" style="234"/>
    <col min="12289" max="12289" width="3.21875" style="234" customWidth="1"/>
    <col min="12290" max="12290" width="18.88671875" style="234" customWidth="1"/>
    <col min="12291" max="12291" width="4.33203125" style="234" customWidth="1"/>
    <col min="12292" max="12292" width="6.44140625" style="234" customWidth="1"/>
    <col min="12293" max="12293" width="5.33203125" style="234" customWidth="1"/>
    <col min="12294" max="12294" width="10.21875" style="234" customWidth="1"/>
    <col min="12295" max="12295" width="4.5546875" style="234" customWidth="1"/>
    <col min="12296" max="12296" width="6.44140625" style="234" customWidth="1"/>
    <col min="12297" max="12297" width="7.33203125" style="234" customWidth="1"/>
    <col min="12298" max="12298" width="10.109375" style="234" customWidth="1"/>
    <col min="12299" max="12299" width="10.33203125" style="234" customWidth="1"/>
    <col min="12300" max="12300" width="8.88671875" style="234" customWidth="1"/>
    <col min="12301" max="12301" width="10.5546875" style="234" customWidth="1"/>
    <col min="12302" max="12302" width="12.33203125" style="234" customWidth="1"/>
    <col min="12303" max="12303" width="18.6640625" style="234" customWidth="1"/>
    <col min="12304" max="12544" width="8.44140625" style="234"/>
    <col min="12545" max="12545" width="3.21875" style="234" customWidth="1"/>
    <col min="12546" max="12546" width="18.88671875" style="234" customWidth="1"/>
    <col min="12547" max="12547" width="4.33203125" style="234" customWidth="1"/>
    <col min="12548" max="12548" width="6.44140625" style="234" customWidth="1"/>
    <col min="12549" max="12549" width="5.33203125" style="234" customWidth="1"/>
    <col min="12550" max="12550" width="10.21875" style="234" customWidth="1"/>
    <col min="12551" max="12551" width="4.5546875" style="234" customWidth="1"/>
    <col min="12552" max="12552" width="6.44140625" style="234" customWidth="1"/>
    <col min="12553" max="12553" width="7.33203125" style="234" customWidth="1"/>
    <col min="12554" max="12554" width="10.109375" style="234" customWidth="1"/>
    <col min="12555" max="12555" width="10.33203125" style="234" customWidth="1"/>
    <col min="12556" max="12556" width="8.88671875" style="234" customWidth="1"/>
    <col min="12557" max="12557" width="10.5546875" style="234" customWidth="1"/>
    <col min="12558" max="12558" width="12.33203125" style="234" customWidth="1"/>
    <col min="12559" max="12559" width="18.6640625" style="234" customWidth="1"/>
    <col min="12560" max="12800" width="8.44140625" style="234"/>
    <col min="12801" max="12801" width="3.21875" style="234" customWidth="1"/>
    <col min="12802" max="12802" width="18.88671875" style="234" customWidth="1"/>
    <col min="12803" max="12803" width="4.33203125" style="234" customWidth="1"/>
    <col min="12804" max="12804" width="6.44140625" style="234" customWidth="1"/>
    <col min="12805" max="12805" width="5.33203125" style="234" customWidth="1"/>
    <col min="12806" max="12806" width="10.21875" style="234" customWidth="1"/>
    <col min="12807" max="12807" width="4.5546875" style="234" customWidth="1"/>
    <col min="12808" max="12808" width="6.44140625" style="234" customWidth="1"/>
    <col min="12809" max="12809" width="7.33203125" style="234" customWidth="1"/>
    <col min="12810" max="12810" width="10.109375" style="234" customWidth="1"/>
    <col min="12811" max="12811" width="10.33203125" style="234" customWidth="1"/>
    <col min="12812" max="12812" width="8.88671875" style="234" customWidth="1"/>
    <col min="12813" max="12813" width="10.5546875" style="234" customWidth="1"/>
    <col min="12814" max="12814" width="12.33203125" style="234" customWidth="1"/>
    <col min="12815" max="12815" width="18.6640625" style="234" customWidth="1"/>
    <col min="12816" max="13056" width="8.44140625" style="234"/>
    <col min="13057" max="13057" width="3.21875" style="234" customWidth="1"/>
    <col min="13058" max="13058" width="18.88671875" style="234" customWidth="1"/>
    <col min="13059" max="13059" width="4.33203125" style="234" customWidth="1"/>
    <col min="13060" max="13060" width="6.44140625" style="234" customWidth="1"/>
    <col min="13061" max="13061" width="5.33203125" style="234" customWidth="1"/>
    <col min="13062" max="13062" width="10.21875" style="234" customWidth="1"/>
    <col min="13063" max="13063" width="4.5546875" style="234" customWidth="1"/>
    <col min="13064" max="13064" width="6.44140625" style="234" customWidth="1"/>
    <col min="13065" max="13065" width="7.33203125" style="234" customWidth="1"/>
    <col min="13066" max="13066" width="10.109375" style="234" customWidth="1"/>
    <col min="13067" max="13067" width="10.33203125" style="234" customWidth="1"/>
    <col min="13068" max="13068" width="8.88671875" style="234" customWidth="1"/>
    <col min="13069" max="13069" width="10.5546875" style="234" customWidth="1"/>
    <col min="13070" max="13070" width="12.33203125" style="234" customWidth="1"/>
    <col min="13071" max="13071" width="18.6640625" style="234" customWidth="1"/>
    <col min="13072" max="13312" width="8.44140625" style="234"/>
    <col min="13313" max="13313" width="3.21875" style="234" customWidth="1"/>
    <col min="13314" max="13314" width="18.88671875" style="234" customWidth="1"/>
    <col min="13315" max="13315" width="4.33203125" style="234" customWidth="1"/>
    <col min="13316" max="13316" width="6.44140625" style="234" customWidth="1"/>
    <col min="13317" max="13317" width="5.33203125" style="234" customWidth="1"/>
    <col min="13318" max="13318" width="10.21875" style="234" customWidth="1"/>
    <col min="13319" max="13319" width="4.5546875" style="234" customWidth="1"/>
    <col min="13320" max="13320" width="6.44140625" style="234" customWidth="1"/>
    <col min="13321" max="13321" width="7.33203125" style="234" customWidth="1"/>
    <col min="13322" max="13322" width="10.109375" style="234" customWidth="1"/>
    <col min="13323" max="13323" width="10.33203125" style="234" customWidth="1"/>
    <col min="13324" max="13324" width="8.88671875" style="234" customWidth="1"/>
    <col min="13325" max="13325" width="10.5546875" style="234" customWidth="1"/>
    <col min="13326" max="13326" width="12.33203125" style="234" customWidth="1"/>
    <col min="13327" max="13327" width="18.6640625" style="234" customWidth="1"/>
    <col min="13328" max="13568" width="8.44140625" style="234"/>
    <col min="13569" max="13569" width="3.21875" style="234" customWidth="1"/>
    <col min="13570" max="13570" width="18.88671875" style="234" customWidth="1"/>
    <col min="13571" max="13571" width="4.33203125" style="234" customWidth="1"/>
    <col min="13572" max="13572" width="6.44140625" style="234" customWidth="1"/>
    <col min="13573" max="13573" width="5.33203125" style="234" customWidth="1"/>
    <col min="13574" max="13574" width="10.21875" style="234" customWidth="1"/>
    <col min="13575" max="13575" width="4.5546875" style="234" customWidth="1"/>
    <col min="13576" max="13576" width="6.44140625" style="234" customWidth="1"/>
    <col min="13577" max="13577" width="7.33203125" style="234" customWidth="1"/>
    <col min="13578" max="13578" width="10.109375" style="234" customWidth="1"/>
    <col min="13579" max="13579" width="10.33203125" style="234" customWidth="1"/>
    <col min="13580" max="13580" width="8.88671875" style="234" customWidth="1"/>
    <col min="13581" max="13581" width="10.5546875" style="234" customWidth="1"/>
    <col min="13582" max="13582" width="12.33203125" style="234" customWidth="1"/>
    <col min="13583" max="13583" width="18.6640625" style="234" customWidth="1"/>
    <col min="13584" max="13824" width="8.44140625" style="234"/>
    <col min="13825" max="13825" width="3.21875" style="234" customWidth="1"/>
    <col min="13826" max="13826" width="18.88671875" style="234" customWidth="1"/>
    <col min="13827" max="13827" width="4.33203125" style="234" customWidth="1"/>
    <col min="13828" max="13828" width="6.44140625" style="234" customWidth="1"/>
    <col min="13829" max="13829" width="5.33203125" style="234" customWidth="1"/>
    <col min="13830" max="13830" width="10.21875" style="234" customWidth="1"/>
    <col min="13831" max="13831" width="4.5546875" style="234" customWidth="1"/>
    <col min="13832" max="13832" width="6.44140625" style="234" customWidth="1"/>
    <col min="13833" max="13833" width="7.33203125" style="234" customWidth="1"/>
    <col min="13834" max="13834" width="10.109375" style="234" customWidth="1"/>
    <col min="13835" max="13835" width="10.33203125" style="234" customWidth="1"/>
    <col min="13836" max="13836" width="8.88671875" style="234" customWidth="1"/>
    <col min="13837" max="13837" width="10.5546875" style="234" customWidth="1"/>
    <col min="13838" max="13838" width="12.33203125" style="234" customWidth="1"/>
    <col min="13839" max="13839" width="18.6640625" style="234" customWidth="1"/>
    <col min="13840" max="14080" width="8.44140625" style="234"/>
    <col min="14081" max="14081" width="3.21875" style="234" customWidth="1"/>
    <col min="14082" max="14082" width="18.88671875" style="234" customWidth="1"/>
    <col min="14083" max="14083" width="4.33203125" style="234" customWidth="1"/>
    <col min="14084" max="14084" width="6.44140625" style="234" customWidth="1"/>
    <col min="14085" max="14085" width="5.33203125" style="234" customWidth="1"/>
    <col min="14086" max="14086" width="10.21875" style="234" customWidth="1"/>
    <col min="14087" max="14087" width="4.5546875" style="234" customWidth="1"/>
    <col min="14088" max="14088" width="6.44140625" style="234" customWidth="1"/>
    <col min="14089" max="14089" width="7.33203125" style="234" customWidth="1"/>
    <col min="14090" max="14090" width="10.109375" style="234" customWidth="1"/>
    <col min="14091" max="14091" width="10.33203125" style="234" customWidth="1"/>
    <col min="14092" max="14092" width="8.88671875" style="234" customWidth="1"/>
    <col min="14093" max="14093" width="10.5546875" style="234" customWidth="1"/>
    <col min="14094" max="14094" width="12.33203125" style="234" customWidth="1"/>
    <col min="14095" max="14095" width="18.6640625" style="234" customWidth="1"/>
    <col min="14096" max="14336" width="8.44140625" style="234"/>
    <col min="14337" max="14337" width="3.21875" style="234" customWidth="1"/>
    <col min="14338" max="14338" width="18.88671875" style="234" customWidth="1"/>
    <col min="14339" max="14339" width="4.33203125" style="234" customWidth="1"/>
    <col min="14340" max="14340" width="6.44140625" style="234" customWidth="1"/>
    <col min="14341" max="14341" width="5.33203125" style="234" customWidth="1"/>
    <col min="14342" max="14342" width="10.21875" style="234" customWidth="1"/>
    <col min="14343" max="14343" width="4.5546875" style="234" customWidth="1"/>
    <col min="14344" max="14344" width="6.44140625" style="234" customWidth="1"/>
    <col min="14345" max="14345" width="7.33203125" style="234" customWidth="1"/>
    <col min="14346" max="14346" width="10.109375" style="234" customWidth="1"/>
    <col min="14347" max="14347" width="10.33203125" style="234" customWidth="1"/>
    <col min="14348" max="14348" width="8.88671875" style="234" customWidth="1"/>
    <col min="14349" max="14349" width="10.5546875" style="234" customWidth="1"/>
    <col min="14350" max="14350" width="12.33203125" style="234" customWidth="1"/>
    <col min="14351" max="14351" width="18.6640625" style="234" customWidth="1"/>
    <col min="14352" max="14592" width="8.44140625" style="234"/>
    <col min="14593" max="14593" width="3.21875" style="234" customWidth="1"/>
    <col min="14594" max="14594" width="18.88671875" style="234" customWidth="1"/>
    <col min="14595" max="14595" width="4.33203125" style="234" customWidth="1"/>
    <col min="14596" max="14596" width="6.44140625" style="234" customWidth="1"/>
    <col min="14597" max="14597" width="5.33203125" style="234" customWidth="1"/>
    <col min="14598" max="14598" width="10.21875" style="234" customWidth="1"/>
    <col min="14599" max="14599" width="4.5546875" style="234" customWidth="1"/>
    <col min="14600" max="14600" width="6.44140625" style="234" customWidth="1"/>
    <col min="14601" max="14601" width="7.33203125" style="234" customWidth="1"/>
    <col min="14602" max="14602" width="10.109375" style="234" customWidth="1"/>
    <col min="14603" max="14603" width="10.33203125" style="234" customWidth="1"/>
    <col min="14604" max="14604" width="8.88671875" style="234" customWidth="1"/>
    <col min="14605" max="14605" width="10.5546875" style="234" customWidth="1"/>
    <col min="14606" max="14606" width="12.33203125" style="234" customWidth="1"/>
    <col min="14607" max="14607" width="18.6640625" style="234" customWidth="1"/>
    <col min="14608" max="14848" width="8.44140625" style="234"/>
    <col min="14849" max="14849" width="3.21875" style="234" customWidth="1"/>
    <col min="14850" max="14850" width="18.88671875" style="234" customWidth="1"/>
    <col min="14851" max="14851" width="4.33203125" style="234" customWidth="1"/>
    <col min="14852" max="14852" width="6.44140625" style="234" customWidth="1"/>
    <col min="14853" max="14853" width="5.33203125" style="234" customWidth="1"/>
    <col min="14854" max="14854" width="10.21875" style="234" customWidth="1"/>
    <col min="14855" max="14855" width="4.5546875" style="234" customWidth="1"/>
    <col min="14856" max="14856" width="6.44140625" style="234" customWidth="1"/>
    <col min="14857" max="14857" width="7.33203125" style="234" customWidth="1"/>
    <col min="14858" max="14858" width="10.109375" style="234" customWidth="1"/>
    <col min="14859" max="14859" width="10.33203125" style="234" customWidth="1"/>
    <col min="14860" max="14860" width="8.88671875" style="234" customWidth="1"/>
    <col min="14861" max="14861" width="10.5546875" style="234" customWidth="1"/>
    <col min="14862" max="14862" width="12.33203125" style="234" customWidth="1"/>
    <col min="14863" max="14863" width="18.6640625" style="234" customWidth="1"/>
    <col min="14864" max="15104" width="8.44140625" style="234"/>
    <col min="15105" max="15105" width="3.21875" style="234" customWidth="1"/>
    <col min="15106" max="15106" width="18.88671875" style="234" customWidth="1"/>
    <col min="15107" max="15107" width="4.33203125" style="234" customWidth="1"/>
    <col min="15108" max="15108" width="6.44140625" style="234" customWidth="1"/>
    <col min="15109" max="15109" width="5.33203125" style="234" customWidth="1"/>
    <col min="15110" max="15110" width="10.21875" style="234" customWidth="1"/>
    <col min="15111" max="15111" width="4.5546875" style="234" customWidth="1"/>
    <col min="15112" max="15112" width="6.44140625" style="234" customWidth="1"/>
    <col min="15113" max="15113" width="7.33203125" style="234" customWidth="1"/>
    <col min="15114" max="15114" width="10.109375" style="234" customWidth="1"/>
    <col min="15115" max="15115" width="10.33203125" style="234" customWidth="1"/>
    <col min="15116" max="15116" width="8.88671875" style="234" customWidth="1"/>
    <col min="15117" max="15117" width="10.5546875" style="234" customWidth="1"/>
    <col min="15118" max="15118" width="12.33203125" style="234" customWidth="1"/>
    <col min="15119" max="15119" width="18.6640625" style="234" customWidth="1"/>
    <col min="15120" max="15360" width="8.44140625" style="234"/>
    <col min="15361" max="15361" width="3.21875" style="234" customWidth="1"/>
    <col min="15362" max="15362" width="18.88671875" style="234" customWidth="1"/>
    <col min="15363" max="15363" width="4.33203125" style="234" customWidth="1"/>
    <col min="15364" max="15364" width="6.44140625" style="234" customWidth="1"/>
    <col min="15365" max="15365" width="5.33203125" style="234" customWidth="1"/>
    <col min="15366" max="15366" width="10.21875" style="234" customWidth="1"/>
    <col min="15367" max="15367" width="4.5546875" style="234" customWidth="1"/>
    <col min="15368" max="15368" width="6.44140625" style="234" customWidth="1"/>
    <col min="15369" max="15369" width="7.33203125" style="234" customWidth="1"/>
    <col min="15370" max="15370" width="10.109375" style="234" customWidth="1"/>
    <col min="15371" max="15371" width="10.33203125" style="234" customWidth="1"/>
    <col min="15372" max="15372" width="8.88671875" style="234" customWidth="1"/>
    <col min="15373" max="15373" width="10.5546875" style="234" customWidth="1"/>
    <col min="15374" max="15374" width="12.33203125" style="234" customWidth="1"/>
    <col min="15375" max="15375" width="18.6640625" style="234" customWidth="1"/>
    <col min="15376" max="15616" width="8.44140625" style="234"/>
    <col min="15617" max="15617" width="3.21875" style="234" customWidth="1"/>
    <col min="15618" max="15618" width="18.88671875" style="234" customWidth="1"/>
    <col min="15619" max="15619" width="4.33203125" style="234" customWidth="1"/>
    <col min="15620" max="15620" width="6.44140625" style="234" customWidth="1"/>
    <col min="15621" max="15621" width="5.33203125" style="234" customWidth="1"/>
    <col min="15622" max="15622" width="10.21875" style="234" customWidth="1"/>
    <col min="15623" max="15623" width="4.5546875" style="234" customWidth="1"/>
    <col min="15624" max="15624" width="6.44140625" style="234" customWidth="1"/>
    <col min="15625" max="15625" width="7.33203125" style="234" customWidth="1"/>
    <col min="15626" max="15626" width="10.109375" style="234" customWidth="1"/>
    <col min="15627" max="15627" width="10.33203125" style="234" customWidth="1"/>
    <col min="15628" max="15628" width="8.88671875" style="234" customWidth="1"/>
    <col min="15629" max="15629" width="10.5546875" style="234" customWidth="1"/>
    <col min="15630" max="15630" width="12.33203125" style="234" customWidth="1"/>
    <col min="15631" max="15631" width="18.6640625" style="234" customWidth="1"/>
    <col min="15632" max="15872" width="8.44140625" style="234"/>
    <col min="15873" max="15873" width="3.21875" style="234" customWidth="1"/>
    <col min="15874" max="15874" width="18.88671875" style="234" customWidth="1"/>
    <col min="15875" max="15875" width="4.33203125" style="234" customWidth="1"/>
    <col min="15876" max="15876" width="6.44140625" style="234" customWidth="1"/>
    <col min="15877" max="15877" width="5.33203125" style="234" customWidth="1"/>
    <col min="15878" max="15878" width="10.21875" style="234" customWidth="1"/>
    <col min="15879" max="15879" width="4.5546875" style="234" customWidth="1"/>
    <col min="15880" max="15880" width="6.44140625" style="234" customWidth="1"/>
    <col min="15881" max="15881" width="7.33203125" style="234" customWidth="1"/>
    <col min="15882" max="15882" width="10.109375" style="234" customWidth="1"/>
    <col min="15883" max="15883" width="10.33203125" style="234" customWidth="1"/>
    <col min="15884" max="15884" width="8.88671875" style="234" customWidth="1"/>
    <col min="15885" max="15885" width="10.5546875" style="234" customWidth="1"/>
    <col min="15886" max="15886" width="12.33203125" style="234" customWidth="1"/>
    <col min="15887" max="15887" width="18.6640625" style="234" customWidth="1"/>
    <col min="15888" max="16128" width="8.44140625" style="234"/>
    <col min="16129" max="16129" width="3.21875" style="234" customWidth="1"/>
    <col min="16130" max="16130" width="18.88671875" style="234" customWidth="1"/>
    <col min="16131" max="16131" width="4.33203125" style="234" customWidth="1"/>
    <col min="16132" max="16132" width="6.44140625" style="234" customWidth="1"/>
    <col min="16133" max="16133" width="5.33203125" style="234" customWidth="1"/>
    <col min="16134" max="16134" width="10.21875" style="234" customWidth="1"/>
    <col min="16135" max="16135" width="4.5546875" style="234" customWidth="1"/>
    <col min="16136" max="16136" width="6.44140625" style="234" customWidth="1"/>
    <col min="16137" max="16137" width="7.33203125" style="234" customWidth="1"/>
    <col min="16138" max="16138" width="10.109375" style="234" customWidth="1"/>
    <col min="16139" max="16139" width="10.33203125" style="234" customWidth="1"/>
    <col min="16140" max="16140" width="8.88671875" style="234" customWidth="1"/>
    <col min="16141" max="16141" width="10.5546875" style="234" customWidth="1"/>
    <col min="16142" max="16142" width="12.33203125" style="234" customWidth="1"/>
    <col min="16143" max="16143" width="18.6640625" style="234" customWidth="1"/>
    <col min="16144" max="16384" width="8.44140625" style="234"/>
  </cols>
  <sheetData>
    <row r="1" spans="1:13" s="229" customFormat="1" ht="18.75" customHeight="1">
      <c r="A1" s="511" t="s">
        <v>481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227" t="s">
        <v>0</v>
      </c>
      <c r="M1" s="228">
        <v>0</v>
      </c>
    </row>
    <row r="2" spans="1:13" ht="16.5" customHeight="1">
      <c r="A2" s="230" t="str">
        <f>IF(ISERROR(VLOOKUP(M1,[1]dsTruong!$A$1:$B$193,2,0)),"Nhập STT trường vào ô 'M1', tên đơn vị sẽ được tự động nhập vào (xem STT tại Sheet 'dsTruong')",VLOOKUP(M1,[1]dsTruong!$A$1:$B$193,2,0))</f>
        <v>Nhập STT trường vào ô 'M1', tên đơn vị sẽ được tự động nhập vào (xem STT tại Sheet 'dsTruong')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2"/>
      <c r="M2" s="233"/>
    </row>
    <row r="3" spans="1:13" s="235" customFormat="1" ht="43.5" customHeight="1">
      <c r="A3" s="512" t="str">
        <f ca="1">"BẢNG TỔNG HỢP TÌNH HÌNH NHÂN SỰ NĂM HỌC "&amp;YEAR(TODAY())-1&amp;"-"&amp;YEAR(TODAY())&amp;" VÀ KẾ HOẠCH NHÂN SỰ NĂM HỌC "&amp;YEAR(TODAY())&amp;"-"&amp;YEAR(TODAY())+1</f>
        <v>BẢNG TỔNG HỢP TÌNH HÌNH NHÂN SỰ NĂM HỌC 2015-2016 VÀ KẾ HOẠCH NHÂN SỰ NĂM HỌC 2016-2017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</row>
    <row r="4" spans="1:13" ht="18.75">
      <c r="B4" s="237" t="s">
        <v>482</v>
      </c>
      <c r="C4" s="238"/>
    </row>
    <row r="5" spans="1:13" ht="5.25" customHeight="1">
      <c r="B5" s="239"/>
      <c r="C5" s="240"/>
      <c r="D5" s="240"/>
      <c r="E5" s="240"/>
      <c r="F5" s="240"/>
      <c r="G5" s="240"/>
      <c r="H5" s="240"/>
    </row>
    <row r="6" spans="1:13" ht="29.25" customHeight="1">
      <c r="A6" s="514"/>
      <c r="B6" s="514"/>
      <c r="C6" s="515" t="s">
        <v>483</v>
      </c>
      <c r="D6" s="515"/>
      <c r="E6" s="516" t="s">
        <v>484</v>
      </c>
      <c r="F6" s="516"/>
      <c r="G6" s="516" t="s">
        <v>485</v>
      </c>
      <c r="H6" s="516"/>
      <c r="I6" s="515" t="s">
        <v>486</v>
      </c>
      <c r="J6" s="515"/>
      <c r="K6" s="515" t="s">
        <v>487</v>
      </c>
      <c r="L6" s="515"/>
      <c r="M6" s="515"/>
    </row>
    <row r="7" spans="1:13" ht="30.75" customHeight="1">
      <c r="A7" s="514"/>
      <c r="B7" s="514"/>
      <c r="C7" s="241" t="s">
        <v>488</v>
      </c>
      <c r="D7" s="241" t="s">
        <v>489</v>
      </c>
      <c r="E7" s="241" t="s">
        <v>488</v>
      </c>
      <c r="F7" s="241" t="s">
        <v>489</v>
      </c>
      <c r="G7" s="241" t="s">
        <v>488</v>
      </c>
      <c r="H7" s="241" t="s">
        <v>489</v>
      </c>
      <c r="I7" s="241" t="s">
        <v>488</v>
      </c>
      <c r="J7" s="241" t="s">
        <v>489</v>
      </c>
      <c r="K7" s="241" t="s">
        <v>488</v>
      </c>
      <c r="L7" s="241" t="s">
        <v>488</v>
      </c>
      <c r="M7" s="241" t="s">
        <v>490</v>
      </c>
    </row>
    <row r="8" spans="1:13" ht="20.45" customHeight="1">
      <c r="A8" s="242">
        <v>1</v>
      </c>
      <c r="B8" s="243" t="s">
        <v>491</v>
      </c>
      <c r="C8" s="244"/>
      <c r="D8" s="244"/>
      <c r="E8" s="244"/>
      <c r="F8" s="244"/>
      <c r="G8" s="244"/>
      <c r="H8" s="244"/>
      <c r="I8" s="244"/>
      <c r="J8" s="244"/>
      <c r="K8" s="245" t="s">
        <v>492</v>
      </c>
      <c r="L8" s="244"/>
      <c r="M8" s="244"/>
    </row>
    <row r="9" spans="1:13" ht="20.45" customHeight="1">
      <c r="A9" s="242">
        <v>2</v>
      </c>
      <c r="B9" s="243" t="s">
        <v>493</v>
      </c>
      <c r="C9" s="244"/>
      <c r="D9" s="244"/>
      <c r="E9" s="244"/>
      <c r="F9" s="244"/>
      <c r="G9" s="244"/>
      <c r="H9" s="244"/>
      <c r="I9" s="244"/>
      <c r="J9" s="244"/>
      <c r="K9" s="245" t="s">
        <v>494</v>
      </c>
      <c r="L9" s="244"/>
      <c r="M9" s="244"/>
    </row>
    <row r="10" spans="1:13" ht="20.45" customHeight="1">
      <c r="A10" s="242">
        <v>3</v>
      </c>
      <c r="B10" s="243" t="s">
        <v>326</v>
      </c>
      <c r="C10" s="244"/>
      <c r="D10" s="244"/>
      <c r="E10" s="244"/>
      <c r="F10" s="244"/>
      <c r="G10" s="244"/>
      <c r="H10" s="244"/>
      <c r="I10" s="244"/>
      <c r="J10" s="244"/>
      <c r="K10" s="245" t="s">
        <v>495</v>
      </c>
      <c r="L10" s="244"/>
      <c r="M10" s="244"/>
    </row>
    <row r="11" spans="1:13" ht="20.45" customHeight="1">
      <c r="A11" s="242">
        <v>4</v>
      </c>
      <c r="B11" s="243" t="s">
        <v>496</v>
      </c>
      <c r="C11" s="244"/>
      <c r="D11" s="244"/>
      <c r="E11" s="244"/>
      <c r="F11" s="244"/>
      <c r="G11" s="244"/>
      <c r="H11" s="244"/>
      <c r="I11" s="244"/>
      <c r="J11" s="244"/>
      <c r="K11" s="245" t="s">
        <v>497</v>
      </c>
      <c r="L11" s="244"/>
      <c r="M11" s="244"/>
    </row>
    <row r="12" spans="1:13" ht="20.45" customHeight="1">
      <c r="A12" s="242">
        <v>5</v>
      </c>
      <c r="B12" s="243" t="s">
        <v>498</v>
      </c>
      <c r="C12" s="244"/>
      <c r="D12" s="244"/>
      <c r="E12" s="244"/>
      <c r="F12" s="244"/>
      <c r="G12" s="244"/>
      <c r="H12" s="244"/>
      <c r="I12" s="244"/>
      <c r="J12" s="244"/>
      <c r="K12" s="245" t="s">
        <v>499</v>
      </c>
      <c r="L12" s="244"/>
      <c r="M12" s="244"/>
    </row>
    <row r="13" spans="1:13" ht="20.45" customHeight="1">
      <c r="A13" s="242">
        <v>6</v>
      </c>
      <c r="B13" s="243" t="s">
        <v>500</v>
      </c>
      <c r="C13" s="244"/>
      <c r="D13" s="244"/>
      <c r="E13" s="244"/>
      <c r="F13" s="244"/>
      <c r="G13" s="244"/>
      <c r="H13" s="244"/>
      <c r="I13" s="244"/>
      <c r="J13" s="244"/>
      <c r="K13" s="245" t="s">
        <v>501</v>
      </c>
      <c r="L13" s="244"/>
      <c r="M13" s="244"/>
    </row>
    <row r="14" spans="1:13" ht="20.45" customHeight="1">
      <c r="A14" s="242">
        <v>7</v>
      </c>
      <c r="B14" s="243" t="s">
        <v>502</v>
      </c>
      <c r="C14" s="244"/>
      <c r="D14" s="244"/>
      <c r="E14" s="244"/>
      <c r="F14" s="244"/>
      <c r="G14" s="244"/>
      <c r="H14" s="244"/>
      <c r="I14" s="244"/>
      <c r="J14" s="244"/>
      <c r="K14" s="245" t="s">
        <v>503</v>
      </c>
      <c r="L14" s="244"/>
      <c r="M14" s="244"/>
    </row>
    <row r="15" spans="1:13" ht="20.45" customHeight="1">
      <c r="A15" s="242">
        <v>8</v>
      </c>
      <c r="B15" s="243" t="s">
        <v>504</v>
      </c>
      <c r="C15" s="244"/>
      <c r="D15" s="244"/>
      <c r="E15" s="244"/>
      <c r="F15" s="244"/>
      <c r="G15" s="244"/>
      <c r="H15" s="244"/>
      <c r="I15" s="244"/>
      <c r="J15" s="244"/>
      <c r="K15" s="246" t="s">
        <v>505</v>
      </c>
      <c r="L15" s="246">
        <f>SUM(L8:L14)</f>
        <v>0</v>
      </c>
      <c r="M15" s="246">
        <f>SUM(M8:M14)</f>
        <v>0</v>
      </c>
    </row>
    <row r="16" spans="1:13" ht="20.45" customHeight="1">
      <c r="A16" s="242">
        <v>9</v>
      </c>
      <c r="B16" s="243" t="s">
        <v>506</v>
      </c>
      <c r="C16" s="244"/>
      <c r="D16" s="244"/>
      <c r="E16" s="244"/>
      <c r="F16" s="244"/>
      <c r="G16" s="244"/>
      <c r="H16" s="244"/>
      <c r="I16" s="244"/>
      <c r="J16" s="244"/>
      <c r="K16" s="497"/>
      <c r="L16" s="498"/>
      <c r="M16" s="499"/>
    </row>
    <row r="17" spans="1:13" ht="20.45" customHeight="1">
      <c r="A17" s="242">
        <v>10</v>
      </c>
      <c r="B17" s="243" t="s">
        <v>507</v>
      </c>
      <c r="C17" s="244"/>
      <c r="D17" s="244"/>
      <c r="E17" s="244"/>
      <c r="F17" s="244"/>
      <c r="G17" s="244"/>
      <c r="H17" s="244"/>
      <c r="I17" s="244"/>
      <c r="J17" s="244"/>
      <c r="K17" s="500"/>
      <c r="L17" s="501"/>
      <c r="M17" s="502"/>
    </row>
    <row r="18" spans="1:13" ht="20.45" customHeight="1">
      <c r="A18" s="242">
        <v>11</v>
      </c>
      <c r="B18" s="243" t="s">
        <v>508</v>
      </c>
      <c r="C18" s="244"/>
      <c r="D18" s="244"/>
      <c r="E18" s="244"/>
      <c r="F18" s="244"/>
      <c r="G18" s="244"/>
      <c r="H18" s="244"/>
      <c r="I18" s="244"/>
      <c r="J18" s="244"/>
      <c r="K18" s="500"/>
      <c r="L18" s="501"/>
      <c r="M18" s="502"/>
    </row>
    <row r="19" spans="1:13" ht="20.45" customHeight="1">
      <c r="A19" s="242">
        <v>12</v>
      </c>
      <c r="B19" s="243" t="s">
        <v>509</v>
      </c>
      <c r="C19" s="244"/>
      <c r="D19" s="244"/>
      <c r="E19" s="244"/>
      <c r="F19" s="244"/>
      <c r="G19" s="244"/>
      <c r="H19" s="244"/>
      <c r="I19" s="244"/>
      <c r="J19" s="244"/>
      <c r="K19" s="500"/>
      <c r="L19" s="501"/>
      <c r="M19" s="502"/>
    </row>
    <row r="20" spans="1:13" ht="20.45" customHeight="1">
      <c r="A20" s="242">
        <v>13</v>
      </c>
      <c r="B20" s="243" t="s">
        <v>510</v>
      </c>
      <c r="C20" s="244"/>
      <c r="D20" s="244"/>
      <c r="E20" s="244"/>
      <c r="F20" s="244"/>
      <c r="G20" s="244"/>
      <c r="H20" s="244"/>
      <c r="I20" s="244"/>
      <c r="J20" s="244"/>
      <c r="K20" s="500"/>
      <c r="L20" s="501"/>
      <c r="M20" s="502"/>
    </row>
    <row r="21" spans="1:13" ht="20.45" customHeight="1">
      <c r="A21" s="242">
        <v>14</v>
      </c>
      <c r="B21" s="243" t="s">
        <v>511</v>
      </c>
      <c r="C21" s="244"/>
      <c r="D21" s="244"/>
      <c r="E21" s="244"/>
      <c r="F21" s="244"/>
      <c r="G21" s="244"/>
      <c r="H21" s="244"/>
      <c r="I21" s="244"/>
      <c r="J21" s="244"/>
      <c r="K21" s="500"/>
      <c r="L21" s="501"/>
      <c r="M21" s="502"/>
    </row>
    <row r="22" spans="1:13" ht="20.45" customHeight="1">
      <c r="A22" s="242">
        <v>15</v>
      </c>
      <c r="B22" s="243" t="s">
        <v>512</v>
      </c>
      <c r="C22" s="244"/>
      <c r="D22" s="244"/>
      <c r="E22" s="244"/>
      <c r="F22" s="244"/>
      <c r="G22" s="244"/>
      <c r="H22" s="244"/>
      <c r="I22" s="244"/>
      <c r="J22" s="244"/>
      <c r="K22" s="500"/>
      <c r="L22" s="501"/>
      <c r="M22" s="502"/>
    </row>
    <row r="23" spans="1:13" ht="20.45" customHeight="1">
      <c r="A23" s="242">
        <v>16</v>
      </c>
      <c r="B23" s="243" t="s">
        <v>513</v>
      </c>
      <c r="C23" s="244"/>
      <c r="D23" s="244"/>
      <c r="E23" s="244"/>
      <c r="F23" s="244"/>
      <c r="G23" s="244"/>
      <c r="H23" s="244"/>
      <c r="I23" s="244"/>
      <c r="J23" s="244"/>
      <c r="K23" s="500"/>
      <c r="L23" s="501"/>
      <c r="M23" s="502"/>
    </row>
    <row r="24" spans="1:13" ht="20.45" customHeight="1">
      <c r="A24" s="242">
        <v>17</v>
      </c>
      <c r="B24" s="243" t="s">
        <v>514</v>
      </c>
      <c r="C24" s="244"/>
      <c r="D24" s="244"/>
      <c r="E24" s="244"/>
      <c r="F24" s="244"/>
      <c r="G24" s="244"/>
      <c r="H24" s="244"/>
      <c r="I24" s="244"/>
      <c r="J24" s="244"/>
      <c r="K24" s="500"/>
      <c r="L24" s="501"/>
      <c r="M24" s="502"/>
    </row>
    <row r="25" spans="1:13" ht="20.45" customHeight="1">
      <c r="A25" s="242">
        <v>18</v>
      </c>
      <c r="B25" s="243" t="s">
        <v>515</v>
      </c>
      <c r="C25" s="244"/>
      <c r="D25" s="244"/>
      <c r="E25" s="244"/>
      <c r="F25" s="244"/>
      <c r="G25" s="244"/>
      <c r="H25" s="244"/>
      <c r="I25" s="244"/>
      <c r="J25" s="244"/>
      <c r="K25" s="500"/>
      <c r="L25" s="501"/>
      <c r="M25" s="502"/>
    </row>
    <row r="26" spans="1:13" ht="20.45" customHeight="1">
      <c r="A26" s="242">
        <v>19</v>
      </c>
      <c r="B26" s="243" t="s">
        <v>516</v>
      </c>
      <c r="C26" s="244"/>
      <c r="D26" s="244"/>
      <c r="E26" s="244"/>
      <c r="F26" s="244"/>
      <c r="G26" s="244"/>
      <c r="H26" s="244"/>
      <c r="I26" s="244"/>
      <c r="J26" s="244"/>
      <c r="K26" s="500"/>
      <c r="L26" s="501"/>
      <c r="M26" s="502"/>
    </row>
    <row r="27" spans="1:13" ht="20.45" customHeight="1">
      <c r="A27" s="242">
        <v>20</v>
      </c>
      <c r="B27" s="243" t="s">
        <v>510</v>
      </c>
      <c r="C27" s="244"/>
      <c r="D27" s="244"/>
      <c r="E27" s="244"/>
      <c r="F27" s="244"/>
      <c r="G27" s="244"/>
      <c r="H27" s="244"/>
      <c r="I27" s="244"/>
      <c r="J27" s="244"/>
      <c r="K27" s="500"/>
      <c r="L27" s="501"/>
      <c r="M27" s="502"/>
    </row>
    <row r="28" spans="1:13" ht="20.45" customHeight="1">
      <c r="A28" s="242">
        <v>21</v>
      </c>
      <c r="B28" s="243" t="s">
        <v>517</v>
      </c>
      <c r="C28" s="244"/>
      <c r="D28" s="244"/>
      <c r="E28" s="244"/>
      <c r="F28" s="244"/>
      <c r="G28" s="244"/>
      <c r="H28" s="244"/>
      <c r="I28" s="244"/>
      <c r="J28" s="244"/>
      <c r="K28" s="500"/>
      <c r="L28" s="501"/>
      <c r="M28" s="502"/>
    </row>
    <row r="29" spans="1:13" ht="20.45" customHeight="1">
      <c r="A29" s="242">
        <v>22</v>
      </c>
      <c r="B29" s="243" t="s">
        <v>518</v>
      </c>
      <c r="C29" s="244"/>
      <c r="D29" s="244"/>
      <c r="E29" s="244"/>
      <c r="F29" s="244"/>
      <c r="G29" s="244"/>
      <c r="H29" s="244"/>
      <c r="I29" s="244"/>
      <c r="J29" s="244"/>
      <c r="K29" s="500"/>
      <c r="L29" s="501"/>
      <c r="M29" s="502"/>
    </row>
    <row r="30" spans="1:13" ht="20.45" customHeight="1">
      <c r="A30" s="242">
        <v>23</v>
      </c>
      <c r="B30" s="243" t="s">
        <v>519</v>
      </c>
      <c r="C30" s="244"/>
      <c r="D30" s="244"/>
      <c r="E30" s="244"/>
      <c r="F30" s="244"/>
      <c r="G30" s="244"/>
      <c r="H30" s="244"/>
      <c r="I30" s="244"/>
      <c r="J30" s="244"/>
      <c r="K30" s="500"/>
      <c r="L30" s="501"/>
      <c r="M30" s="502"/>
    </row>
    <row r="31" spans="1:13" ht="20.45" customHeight="1">
      <c r="A31" s="242">
        <v>24</v>
      </c>
      <c r="B31" s="243" t="s">
        <v>520</v>
      </c>
      <c r="C31" s="244"/>
      <c r="D31" s="244"/>
      <c r="E31" s="244"/>
      <c r="F31" s="244"/>
      <c r="G31" s="244"/>
      <c r="H31" s="244"/>
      <c r="I31" s="244"/>
      <c r="J31" s="244"/>
      <c r="K31" s="500"/>
      <c r="L31" s="501"/>
      <c r="M31" s="502"/>
    </row>
    <row r="32" spans="1:13" ht="20.45" customHeight="1">
      <c r="A32" s="242">
        <v>25</v>
      </c>
      <c r="B32" s="243" t="s">
        <v>521</v>
      </c>
      <c r="C32" s="244"/>
      <c r="D32" s="244"/>
      <c r="E32" s="244"/>
      <c r="F32" s="244"/>
      <c r="G32" s="244"/>
      <c r="H32" s="244"/>
      <c r="I32" s="244"/>
      <c r="J32" s="244"/>
      <c r="K32" s="500"/>
      <c r="L32" s="501"/>
      <c r="M32" s="502"/>
    </row>
    <row r="33" spans="1:13" ht="33.75" customHeight="1">
      <c r="A33" s="247">
        <v>26</v>
      </c>
      <c r="B33" s="248" t="s">
        <v>522</v>
      </c>
      <c r="C33" s="244"/>
      <c r="D33" s="244"/>
      <c r="E33" s="244"/>
      <c r="F33" s="244"/>
      <c r="G33" s="244"/>
      <c r="H33" s="244"/>
      <c r="I33" s="244"/>
      <c r="J33" s="244"/>
      <c r="K33" s="500"/>
      <c r="L33" s="501"/>
      <c r="M33" s="502"/>
    </row>
    <row r="34" spans="1:13" ht="20.45" customHeight="1">
      <c r="A34" s="242">
        <v>27</v>
      </c>
      <c r="B34" s="243" t="s">
        <v>523</v>
      </c>
      <c r="C34" s="244"/>
      <c r="D34" s="244"/>
      <c r="E34" s="244"/>
      <c r="F34" s="244"/>
      <c r="G34" s="244"/>
      <c r="H34" s="244"/>
      <c r="I34" s="244"/>
      <c r="J34" s="244"/>
      <c r="K34" s="500"/>
      <c r="L34" s="501"/>
      <c r="M34" s="502"/>
    </row>
    <row r="35" spans="1:13" ht="20.45" customHeight="1">
      <c r="A35" s="242">
        <v>28</v>
      </c>
      <c r="B35" s="243" t="s">
        <v>524</v>
      </c>
      <c r="C35" s="244"/>
      <c r="D35" s="244"/>
      <c r="E35" s="244"/>
      <c r="F35" s="244"/>
      <c r="G35" s="244"/>
      <c r="H35" s="244"/>
      <c r="I35" s="244"/>
      <c r="J35" s="244"/>
      <c r="K35" s="500"/>
      <c r="L35" s="501"/>
      <c r="M35" s="502"/>
    </row>
    <row r="36" spans="1:13" ht="20.45" customHeight="1">
      <c r="A36" s="242">
        <v>29</v>
      </c>
      <c r="B36" s="243" t="s">
        <v>525</v>
      </c>
      <c r="C36" s="244"/>
      <c r="D36" s="244"/>
      <c r="E36" s="244"/>
      <c r="F36" s="244"/>
      <c r="G36" s="244"/>
      <c r="H36" s="244"/>
      <c r="I36" s="244"/>
      <c r="J36" s="244"/>
      <c r="K36" s="500"/>
      <c r="L36" s="501"/>
      <c r="M36" s="502"/>
    </row>
    <row r="37" spans="1:13" ht="20.45" customHeight="1">
      <c r="A37" s="242">
        <v>30</v>
      </c>
      <c r="B37" s="243" t="s">
        <v>526</v>
      </c>
      <c r="C37" s="244"/>
      <c r="D37" s="244"/>
      <c r="E37" s="244"/>
      <c r="F37" s="244"/>
      <c r="G37" s="244"/>
      <c r="H37" s="244"/>
      <c r="I37" s="244"/>
      <c r="J37" s="244"/>
      <c r="K37" s="500"/>
      <c r="L37" s="501"/>
      <c r="M37" s="502"/>
    </row>
    <row r="38" spans="1:13" ht="20.45" customHeight="1">
      <c r="A38" s="506" t="s">
        <v>505</v>
      </c>
      <c r="B38" s="507"/>
      <c r="C38" s="249">
        <f>SUM(C8:C37)</f>
        <v>0</v>
      </c>
      <c r="D38" s="249">
        <f>SUM(D8:D37)</f>
        <v>0</v>
      </c>
      <c r="E38" s="249">
        <f t="shared" ref="E38:J38" si="0">SUM(E8:E37)</f>
        <v>0</v>
      </c>
      <c r="F38" s="249">
        <f t="shared" si="0"/>
        <v>0</v>
      </c>
      <c r="G38" s="249">
        <f t="shared" si="0"/>
        <v>0</v>
      </c>
      <c r="H38" s="249">
        <f t="shared" si="0"/>
        <v>0</v>
      </c>
      <c r="I38" s="249">
        <f t="shared" si="0"/>
        <v>0</v>
      </c>
      <c r="J38" s="249">
        <f t="shared" si="0"/>
        <v>0</v>
      </c>
      <c r="K38" s="503"/>
      <c r="L38" s="504"/>
      <c r="M38" s="505"/>
    </row>
    <row r="39" spans="1:13" ht="7.15" customHeight="1">
      <c r="A39" s="250"/>
    </row>
    <row r="40" spans="1:13">
      <c r="A40" s="250"/>
      <c r="B40" s="251" t="s">
        <v>527</v>
      </c>
    </row>
    <row r="41" spans="1:13" ht="5.25" customHeight="1">
      <c r="A41" s="250"/>
      <c r="B41" s="251"/>
    </row>
    <row r="42" spans="1:13" s="229" customFormat="1" ht="33.75">
      <c r="A42" s="508" t="s">
        <v>282</v>
      </c>
      <c r="B42" s="509"/>
      <c r="C42" s="510" t="s">
        <v>528</v>
      </c>
      <c r="D42" s="510"/>
      <c r="E42" s="510"/>
      <c r="F42" s="252" t="s">
        <v>529</v>
      </c>
      <c r="G42" s="510" t="s">
        <v>530</v>
      </c>
      <c r="H42" s="510"/>
      <c r="I42" s="253" t="s">
        <v>531</v>
      </c>
      <c r="J42" s="254" t="s">
        <v>532</v>
      </c>
      <c r="K42" s="510" t="s">
        <v>533</v>
      </c>
      <c r="L42" s="510"/>
      <c r="M42" s="510"/>
    </row>
    <row r="43" spans="1:13" ht="33" customHeight="1">
      <c r="A43" s="255">
        <v>1</v>
      </c>
      <c r="B43" s="256" t="s">
        <v>414</v>
      </c>
      <c r="C43" s="494"/>
      <c r="D43" s="494"/>
      <c r="E43" s="494"/>
      <c r="F43" s="257"/>
      <c r="G43" s="495"/>
      <c r="H43" s="495"/>
      <c r="I43" s="258"/>
      <c r="J43" s="258"/>
      <c r="K43" s="496"/>
      <c r="L43" s="496"/>
      <c r="M43" s="496"/>
    </row>
    <row r="44" spans="1:13" ht="33" customHeight="1">
      <c r="A44" s="255">
        <v>2</v>
      </c>
      <c r="B44" s="256" t="s">
        <v>534</v>
      </c>
      <c r="C44" s="494"/>
      <c r="D44" s="494"/>
      <c r="E44" s="494"/>
      <c r="F44" s="257"/>
      <c r="G44" s="495"/>
      <c r="H44" s="495"/>
      <c r="I44" s="258"/>
      <c r="J44" s="258"/>
      <c r="K44" s="496"/>
      <c r="L44" s="496"/>
      <c r="M44" s="496"/>
    </row>
    <row r="45" spans="1:13" ht="33" customHeight="1">
      <c r="A45" s="255">
        <v>3</v>
      </c>
      <c r="B45" s="256" t="s">
        <v>534</v>
      </c>
      <c r="C45" s="494"/>
      <c r="D45" s="494"/>
      <c r="E45" s="494"/>
      <c r="F45" s="257"/>
      <c r="G45" s="495"/>
      <c r="H45" s="495"/>
      <c r="I45" s="257"/>
      <c r="J45" s="258"/>
      <c r="K45" s="496"/>
      <c r="L45" s="496"/>
      <c r="M45" s="496"/>
    </row>
    <row r="46" spans="1:13" ht="33" customHeight="1">
      <c r="A46" s="255">
        <v>4</v>
      </c>
      <c r="B46" s="256" t="s">
        <v>534</v>
      </c>
      <c r="C46" s="494"/>
      <c r="D46" s="494"/>
      <c r="E46" s="494"/>
      <c r="F46" s="257"/>
      <c r="G46" s="495"/>
      <c r="H46" s="495"/>
      <c r="I46" s="257"/>
      <c r="J46" s="258"/>
      <c r="K46" s="496"/>
      <c r="L46" s="496"/>
      <c r="M46" s="496"/>
    </row>
    <row r="47" spans="1:13" ht="33" customHeight="1">
      <c r="A47" s="255">
        <v>5</v>
      </c>
      <c r="B47" s="256" t="s">
        <v>285</v>
      </c>
      <c r="C47" s="494"/>
      <c r="D47" s="494"/>
      <c r="E47" s="494"/>
      <c r="F47" s="257"/>
      <c r="G47" s="495"/>
      <c r="H47" s="495"/>
      <c r="I47" s="257"/>
      <c r="J47" s="258"/>
      <c r="K47" s="496"/>
      <c r="L47" s="496"/>
      <c r="M47" s="496"/>
    </row>
    <row r="48" spans="1:13" ht="33" customHeight="1">
      <c r="A48" s="255">
        <v>6</v>
      </c>
      <c r="B48" s="256" t="s">
        <v>535</v>
      </c>
      <c r="C48" s="485"/>
      <c r="D48" s="486"/>
      <c r="E48" s="487"/>
      <c r="F48" s="257"/>
      <c r="G48" s="488"/>
      <c r="H48" s="489"/>
      <c r="I48" s="257"/>
      <c r="J48" s="258"/>
      <c r="K48" s="490"/>
      <c r="L48" s="491"/>
      <c r="M48" s="492"/>
    </row>
    <row r="49" spans="1:13" ht="30">
      <c r="A49" s="255">
        <v>7</v>
      </c>
      <c r="B49" s="259" t="s">
        <v>536</v>
      </c>
      <c r="C49" s="485"/>
      <c r="D49" s="486"/>
      <c r="E49" s="487"/>
      <c r="F49" s="257"/>
      <c r="G49" s="488"/>
      <c r="H49" s="489"/>
      <c r="I49" s="257"/>
      <c r="J49" s="258"/>
      <c r="K49" s="490"/>
      <c r="L49" s="491"/>
      <c r="M49" s="492"/>
    </row>
    <row r="50" spans="1:13" ht="16.5" customHeight="1">
      <c r="A50" s="260"/>
      <c r="B50" s="261"/>
      <c r="C50" s="262"/>
      <c r="D50" s="262"/>
      <c r="E50" s="263"/>
      <c r="F50" s="263"/>
      <c r="G50" s="264"/>
      <c r="H50" s="264"/>
      <c r="I50" s="264"/>
      <c r="J50" s="264"/>
      <c r="K50" s="264"/>
    </row>
    <row r="51" spans="1:13">
      <c r="A51" s="260"/>
      <c r="B51" s="265" t="s">
        <v>537</v>
      </c>
      <c r="C51" s="266"/>
      <c r="D51" s="266"/>
      <c r="E51" s="266"/>
      <c r="F51" s="266"/>
      <c r="G51" s="266"/>
      <c r="H51" s="266"/>
      <c r="I51" s="266"/>
      <c r="J51" s="266"/>
      <c r="K51" s="266"/>
    </row>
    <row r="52" spans="1:13" ht="7.5" customHeight="1">
      <c r="A52" s="260"/>
      <c r="B52" s="266"/>
      <c r="C52" s="266"/>
      <c r="D52" s="266"/>
      <c r="E52" s="266"/>
      <c r="F52" s="266"/>
      <c r="G52" s="266"/>
      <c r="H52" s="266"/>
      <c r="I52" s="266"/>
      <c r="J52" s="266"/>
      <c r="K52" s="266"/>
    </row>
    <row r="53" spans="1:13" s="267" customFormat="1" ht="47.25">
      <c r="A53" s="477" t="s">
        <v>304</v>
      </c>
      <c r="B53" s="477"/>
      <c r="C53" s="241" t="s">
        <v>318</v>
      </c>
      <c r="D53" s="241" t="s">
        <v>305</v>
      </c>
      <c r="E53" s="241" t="s">
        <v>311</v>
      </c>
      <c r="F53" s="241" t="s">
        <v>538</v>
      </c>
      <c r="G53" s="241" t="s">
        <v>306</v>
      </c>
      <c r="H53" s="241" t="s">
        <v>307</v>
      </c>
      <c r="I53" s="241" t="s">
        <v>539</v>
      </c>
      <c r="J53" s="241" t="s">
        <v>540</v>
      </c>
      <c r="K53" s="477" t="s">
        <v>541</v>
      </c>
      <c r="L53" s="477"/>
      <c r="M53" s="477"/>
    </row>
    <row r="54" spans="1:13" s="267" customFormat="1" ht="15" customHeight="1">
      <c r="A54" s="493">
        <v>1</v>
      </c>
      <c r="B54" s="493"/>
      <c r="C54" s="268">
        <v>2</v>
      </c>
      <c r="D54" s="268" t="s">
        <v>542</v>
      </c>
      <c r="E54" s="268">
        <v>4</v>
      </c>
      <c r="F54" s="268">
        <v>5</v>
      </c>
      <c r="G54" s="268" t="s">
        <v>543</v>
      </c>
      <c r="H54" s="268" t="s">
        <v>544</v>
      </c>
      <c r="I54" s="268">
        <v>8</v>
      </c>
      <c r="J54" s="268">
        <v>9</v>
      </c>
      <c r="K54" s="493">
        <v>10</v>
      </c>
      <c r="L54" s="493"/>
      <c r="M54" s="493"/>
    </row>
    <row r="55" spans="1:13" s="267" customFormat="1" ht="15" customHeight="1">
      <c r="A55" s="484" t="s">
        <v>545</v>
      </c>
      <c r="B55" s="484"/>
      <c r="C55" s="484"/>
      <c r="D55" s="484"/>
      <c r="E55" s="484"/>
      <c r="F55" s="484"/>
      <c r="G55" s="484"/>
      <c r="H55" s="484"/>
      <c r="I55" s="484"/>
      <c r="J55" s="484"/>
      <c r="K55" s="484"/>
      <c r="L55" s="484"/>
      <c r="M55" s="484"/>
    </row>
    <row r="56" spans="1:13" ht="15" customHeight="1">
      <c r="A56" s="269">
        <v>1</v>
      </c>
      <c r="B56" s="270" t="s">
        <v>322</v>
      </c>
      <c r="C56" s="271"/>
      <c r="D56" s="271">
        <f>E56+F56</f>
        <v>0</v>
      </c>
      <c r="E56" s="272"/>
      <c r="F56" s="272"/>
      <c r="G56" s="273"/>
      <c r="H56" s="273"/>
      <c r="I56" s="272"/>
      <c r="J56" s="272"/>
      <c r="K56" s="483"/>
      <c r="L56" s="483"/>
      <c r="M56" s="483"/>
    </row>
    <row r="57" spans="1:13" ht="15" customHeight="1">
      <c r="A57" s="269">
        <v>2</v>
      </c>
      <c r="B57" s="270" t="s">
        <v>323</v>
      </c>
      <c r="C57" s="271"/>
      <c r="D57" s="271">
        <f t="shared" ref="D57:D106" si="1">E57+F57</f>
        <v>0</v>
      </c>
      <c r="E57" s="272"/>
      <c r="F57" s="272"/>
      <c r="G57" s="273"/>
      <c r="H57" s="273"/>
      <c r="I57" s="272"/>
      <c r="J57" s="272"/>
      <c r="K57" s="483"/>
      <c r="L57" s="483"/>
      <c r="M57" s="483"/>
    </row>
    <row r="58" spans="1:13" ht="15" customHeight="1">
      <c r="A58" s="269">
        <v>3</v>
      </c>
      <c r="B58" s="270" t="s">
        <v>324</v>
      </c>
      <c r="C58" s="271"/>
      <c r="D58" s="271">
        <f t="shared" si="1"/>
        <v>0</v>
      </c>
      <c r="E58" s="272"/>
      <c r="F58" s="272"/>
      <c r="G58" s="273"/>
      <c r="H58" s="273"/>
      <c r="I58" s="272"/>
      <c r="J58" s="272"/>
      <c r="K58" s="483"/>
      <c r="L58" s="483"/>
      <c r="M58" s="483"/>
    </row>
    <row r="59" spans="1:13" ht="15" customHeight="1">
      <c r="A59" s="269">
        <v>4</v>
      </c>
      <c r="B59" s="270" t="s">
        <v>325</v>
      </c>
      <c r="C59" s="271"/>
      <c r="D59" s="271">
        <f t="shared" si="1"/>
        <v>0</v>
      </c>
      <c r="E59" s="272"/>
      <c r="F59" s="272"/>
      <c r="G59" s="273"/>
      <c r="H59" s="273"/>
      <c r="I59" s="272"/>
      <c r="J59" s="272"/>
      <c r="K59" s="483"/>
      <c r="L59" s="483"/>
      <c r="M59" s="483"/>
    </row>
    <row r="60" spans="1:13" ht="15" customHeight="1">
      <c r="A60" s="269">
        <v>5</v>
      </c>
      <c r="B60" s="270" t="s">
        <v>546</v>
      </c>
      <c r="C60" s="271"/>
      <c r="D60" s="271">
        <f t="shared" si="1"/>
        <v>0</v>
      </c>
      <c r="E60" s="272"/>
      <c r="F60" s="272"/>
      <c r="G60" s="273"/>
      <c r="H60" s="273"/>
      <c r="I60" s="272"/>
      <c r="J60" s="272"/>
      <c r="K60" s="483"/>
      <c r="L60" s="483"/>
      <c r="M60" s="483"/>
    </row>
    <row r="61" spans="1:13" ht="15" customHeight="1">
      <c r="A61" s="269">
        <v>6</v>
      </c>
      <c r="B61" s="270" t="s">
        <v>327</v>
      </c>
      <c r="C61" s="271"/>
      <c r="D61" s="271">
        <f t="shared" si="1"/>
        <v>0</v>
      </c>
      <c r="E61" s="272"/>
      <c r="F61" s="272"/>
      <c r="G61" s="273"/>
      <c r="H61" s="273"/>
      <c r="I61" s="272"/>
      <c r="J61" s="272"/>
      <c r="K61" s="483"/>
      <c r="L61" s="483"/>
      <c r="M61" s="483"/>
    </row>
    <row r="62" spans="1:13" ht="15" customHeight="1">
      <c r="A62" s="269">
        <v>7</v>
      </c>
      <c r="B62" s="270" t="s">
        <v>328</v>
      </c>
      <c r="C62" s="271"/>
      <c r="D62" s="271">
        <f t="shared" si="1"/>
        <v>0</v>
      </c>
      <c r="E62" s="272"/>
      <c r="F62" s="272"/>
      <c r="G62" s="273"/>
      <c r="H62" s="273"/>
      <c r="I62" s="272"/>
      <c r="J62" s="272"/>
      <c r="K62" s="483"/>
      <c r="L62" s="483"/>
      <c r="M62" s="483"/>
    </row>
    <row r="63" spans="1:13" ht="15" customHeight="1">
      <c r="A63" s="269">
        <v>8</v>
      </c>
      <c r="B63" s="270" t="s">
        <v>329</v>
      </c>
      <c r="C63" s="271"/>
      <c r="D63" s="271">
        <f t="shared" si="1"/>
        <v>0</v>
      </c>
      <c r="E63" s="272"/>
      <c r="F63" s="272"/>
      <c r="G63" s="273"/>
      <c r="H63" s="273"/>
      <c r="I63" s="272"/>
      <c r="J63" s="272"/>
      <c r="K63" s="483"/>
      <c r="L63" s="483"/>
      <c r="M63" s="483"/>
    </row>
    <row r="64" spans="1:13" ht="15" customHeight="1">
      <c r="A64" s="269">
        <v>9</v>
      </c>
      <c r="B64" s="270" t="s">
        <v>330</v>
      </c>
      <c r="C64" s="271"/>
      <c r="D64" s="271">
        <f t="shared" si="1"/>
        <v>0</v>
      </c>
      <c r="E64" s="272"/>
      <c r="F64" s="272"/>
      <c r="G64" s="273"/>
      <c r="H64" s="273"/>
      <c r="I64" s="272"/>
      <c r="J64" s="272"/>
      <c r="K64" s="483"/>
      <c r="L64" s="483"/>
      <c r="M64" s="483"/>
    </row>
    <row r="65" spans="1:15" ht="15" customHeight="1">
      <c r="A65" s="269">
        <v>10</v>
      </c>
      <c r="B65" s="270" t="s">
        <v>392</v>
      </c>
      <c r="C65" s="271"/>
      <c r="D65" s="271">
        <f t="shared" si="1"/>
        <v>0</v>
      </c>
      <c r="E65" s="272"/>
      <c r="F65" s="272"/>
      <c r="G65" s="273"/>
      <c r="H65" s="273"/>
      <c r="I65" s="272"/>
      <c r="J65" s="272"/>
      <c r="K65" s="483"/>
      <c r="L65" s="483"/>
      <c r="M65" s="483"/>
    </row>
    <row r="66" spans="1:15" ht="15" customHeight="1">
      <c r="A66" s="269">
        <v>11</v>
      </c>
      <c r="B66" s="270" t="s">
        <v>331</v>
      </c>
      <c r="C66" s="271"/>
      <c r="D66" s="271">
        <f t="shared" si="1"/>
        <v>0</v>
      </c>
      <c r="E66" s="272"/>
      <c r="F66" s="272"/>
      <c r="G66" s="273"/>
      <c r="H66" s="273"/>
      <c r="I66" s="272"/>
      <c r="J66" s="272"/>
      <c r="K66" s="483"/>
      <c r="L66" s="483"/>
      <c r="M66" s="483"/>
    </row>
    <row r="67" spans="1:15" ht="15" customHeight="1">
      <c r="A67" s="269">
        <v>12</v>
      </c>
      <c r="B67" s="270" t="s">
        <v>332</v>
      </c>
      <c r="C67" s="271"/>
      <c r="D67" s="271">
        <f t="shared" si="1"/>
        <v>0</v>
      </c>
      <c r="E67" s="272"/>
      <c r="F67" s="272"/>
      <c r="G67" s="273"/>
      <c r="H67" s="273"/>
      <c r="I67" s="272"/>
      <c r="J67" s="272"/>
      <c r="K67" s="483"/>
      <c r="L67" s="483"/>
      <c r="M67" s="483"/>
    </row>
    <row r="68" spans="1:15" ht="15" customHeight="1">
      <c r="A68" s="269">
        <v>13</v>
      </c>
      <c r="B68" s="270" t="s">
        <v>333</v>
      </c>
      <c r="C68" s="271"/>
      <c r="D68" s="271">
        <f t="shared" si="1"/>
        <v>0</v>
      </c>
      <c r="E68" s="272"/>
      <c r="F68" s="272"/>
      <c r="G68" s="273"/>
      <c r="H68" s="273"/>
      <c r="I68" s="272"/>
      <c r="J68" s="272"/>
      <c r="K68" s="483"/>
      <c r="L68" s="483"/>
      <c r="M68" s="483"/>
    </row>
    <row r="69" spans="1:15" ht="15" customHeight="1">
      <c r="A69" s="269">
        <v>14</v>
      </c>
      <c r="B69" s="270" t="s">
        <v>547</v>
      </c>
      <c r="C69" s="271"/>
      <c r="D69" s="271">
        <f t="shared" si="1"/>
        <v>0</v>
      </c>
      <c r="E69" s="272"/>
      <c r="F69" s="272"/>
      <c r="G69" s="273"/>
      <c r="H69" s="273"/>
      <c r="I69" s="272"/>
      <c r="J69" s="272"/>
      <c r="K69" s="483"/>
      <c r="L69" s="483"/>
      <c r="M69" s="483"/>
    </row>
    <row r="70" spans="1:15" ht="15" customHeight="1">
      <c r="A70" s="269">
        <v>15</v>
      </c>
      <c r="B70" s="270" t="s">
        <v>548</v>
      </c>
      <c r="C70" s="271"/>
      <c r="D70" s="271">
        <f t="shared" si="1"/>
        <v>0</v>
      </c>
      <c r="E70" s="272"/>
      <c r="F70" s="272"/>
      <c r="G70" s="273"/>
      <c r="H70" s="273"/>
      <c r="I70" s="272"/>
      <c r="J70" s="272"/>
      <c r="K70" s="483"/>
      <c r="L70" s="483"/>
      <c r="M70" s="483"/>
    </row>
    <row r="71" spans="1:15" ht="15" customHeight="1">
      <c r="A71" s="269">
        <v>16</v>
      </c>
      <c r="B71" s="270" t="s">
        <v>549</v>
      </c>
      <c r="C71" s="271"/>
      <c r="D71" s="271">
        <f t="shared" si="1"/>
        <v>0</v>
      </c>
      <c r="E71" s="272"/>
      <c r="F71" s="272"/>
      <c r="G71" s="273"/>
      <c r="H71" s="273"/>
      <c r="I71" s="272"/>
      <c r="J71" s="272"/>
      <c r="K71" s="483"/>
      <c r="L71" s="483"/>
      <c r="M71" s="483"/>
    </row>
    <row r="72" spans="1:15" s="266" customFormat="1" ht="30" customHeight="1">
      <c r="B72" s="274" t="s">
        <v>550</v>
      </c>
      <c r="C72" s="275"/>
      <c r="D72" s="275"/>
      <c r="E72" s="275"/>
      <c r="F72" s="275"/>
      <c r="G72" s="275"/>
      <c r="H72" s="275"/>
      <c r="I72" s="275"/>
      <c r="J72" s="275"/>
      <c r="K72" s="275"/>
      <c r="L72" s="275"/>
      <c r="M72" s="275"/>
    </row>
    <row r="73" spans="1:15" s="266" customFormat="1" ht="51.75" customHeight="1">
      <c r="A73" s="477" t="s">
        <v>304</v>
      </c>
      <c r="B73" s="477"/>
      <c r="C73" s="241" t="s">
        <v>318</v>
      </c>
      <c r="D73" s="241" t="s">
        <v>305</v>
      </c>
      <c r="E73" s="241" t="s">
        <v>311</v>
      </c>
      <c r="F73" s="241" t="s">
        <v>538</v>
      </c>
      <c r="G73" s="241" t="s">
        <v>306</v>
      </c>
      <c r="H73" s="241" t="s">
        <v>307</v>
      </c>
      <c r="I73" s="241" t="s">
        <v>539</v>
      </c>
      <c r="J73" s="241" t="s">
        <v>551</v>
      </c>
      <c r="K73" s="241" t="s">
        <v>552</v>
      </c>
      <c r="L73" s="241" t="s">
        <v>553</v>
      </c>
      <c r="M73" s="241" t="s">
        <v>554</v>
      </c>
      <c r="N73" s="241" t="s">
        <v>555</v>
      </c>
      <c r="O73" s="276" t="s">
        <v>556</v>
      </c>
    </row>
    <row r="74" spans="1:15" s="267" customFormat="1" ht="15" customHeight="1">
      <c r="A74" s="479" t="s">
        <v>557</v>
      </c>
      <c r="B74" s="480"/>
      <c r="C74" s="480"/>
      <c r="D74" s="480"/>
      <c r="E74" s="480"/>
      <c r="F74" s="480"/>
      <c r="G74" s="480"/>
      <c r="H74" s="480"/>
      <c r="I74" s="480"/>
      <c r="J74" s="480"/>
      <c r="K74" s="480"/>
      <c r="L74" s="480"/>
      <c r="M74" s="480"/>
      <c r="N74" s="480"/>
      <c r="O74" s="277"/>
    </row>
    <row r="75" spans="1:15" ht="15" customHeight="1">
      <c r="A75" s="269">
        <v>17</v>
      </c>
      <c r="B75" s="270" t="s">
        <v>558</v>
      </c>
      <c r="C75" s="271"/>
      <c r="D75" s="271">
        <f t="shared" si="1"/>
        <v>0</v>
      </c>
      <c r="E75" s="272"/>
      <c r="F75" s="272"/>
      <c r="G75" s="273"/>
      <c r="H75" s="273"/>
      <c r="I75" s="272"/>
      <c r="J75" s="272"/>
      <c r="K75" s="278"/>
      <c r="L75" s="278"/>
      <c r="M75" s="278"/>
      <c r="N75" s="278"/>
      <c r="O75" s="279">
        <f>J75*1+K75*1.3+L75*1.5+M75*2+N75*3</f>
        <v>0</v>
      </c>
    </row>
    <row r="76" spans="1:15" ht="15" customHeight="1">
      <c r="A76" s="269">
        <v>18</v>
      </c>
      <c r="B76" s="270" t="s">
        <v>559</v>
      </c>
      <c r="C76" s="271"/>
      <c r="D76" s="271">
        <f t="shared" si="1"/>
        <v>0</v>
      </c>
      <c r="E76" s="272"/>
      <c r="F76" s="272"/>
      <c r="G76" s="273"/>
      <c r="H76" s="273"/>
      <c r="I76" s="272"/>
      <c r="J76" s="272"/>
      <c r="K76" s="278"/>
      <c r="L76" s="278"/>
      <c r="M76" s="278"/>
      <c r="N76" s="278"/>
      <c r="O76" s="279">
        <f t="shared" ref="O76:O122" si="2">J76*1+K76*1.3+L76*1.5+M76*2+N76*3</f>
        <v>0</v>
      </c>
    </row>
    <row r="77" spans="1:15" ht="15" customHeight="1">
      <c r="A77" s="269">
        <v>19</v>
      </c>
      <c r="B77" s="270" t="s">
        <v>560</v>
      </c>
      <c r="C77" s="271"/>
      <c r="D77" s="271">
        <f t="shared" si="1"/>
        <v>0</v>
      </c>
      <c r="E77" s="272"/>
      <c r="F77" s="272"/>
      <c r="G77" s="273"/>
      <c r="H77" s="273"/>
      <c r="I77" s="272"/>
      <c r="J77" s="272"/>
      <c r="K77" s="278"/>
      <c r="L77" s="278"/>
      <c r="M77" s="278"/>
      <c r="N77" s="278"/>
      <c r="O77" s="279">
        <f t="shared" si="2"/>
        <v>0</v>
      </c>
    </row>
    <row r="78" spans="1:15" ht="15" customHeight="1">
      <c r="A78" s="269">
        <v>20</v>
      </c>
      <c r="B78" s="270" t="s">
        <v>561</v>
      </c>
      <c r="C78" s="271"/>
      <c r="D78" s="271">
        <f t="shared" si="1"/>
        <v>0</v>
      </c>
      <c r="E78" s="272"/>
      <c r="F78" s="272"/>
      <c r="G78" s="273"/>
      <c r="H78" s="273"/>
      <c r="I78" s="272"/>
      <c r="J78" s="272"/>
      <c r="K78" s="278"/>
      <c r="L78" s="278"/>
      <c r="M78" s="278"/>
      <c r="N78" s="278"/>
      <c r="O78" s="279">
        <f t="shared" si="2"/>
        <v>0</v>
      </c>
    </row>
    <row r="79" spans="1:15" ht="15" customHeight="1">
      <c r="A79" s="269">
        <v>21</v>
      </c>
      <c r="B79" s="270" t="s">
        <v>562</v>
      </c>
      <c r="C79" s="271"/>
      <c r="D79" s="271">
        <f t="shared" si="1"/>
        <v>0</v>
      </c>
      <c r="E79" s="272"/>
      <c r="F79" s="272"/>
      <c r="G79" s="273"/>
      <c r="H79" s="273"/>
      <c r="I79" s="272"/>
      <c r="J79" s="272"/>
      <c r="K79" s="278"/>
      <c r="L79" s="278"/>
      <c r="M79" s="278"/>
      <c r="N79" s="278"/>
      <c r="O79" s="279">
        <f t="shared" si="2"/>
        <v>0</v>
      </c>
    </row>
    <row r="80" spans="1:15" s="281" customFormat="1" ht="15" customHeight="1">
      <c r="A80" s="269">
        <v>22</v>
      </c>
      <c r="B80" s="280" t="s">
        <v>563</v>
      </c>
      <c r="C80" s="271"/>
      <c r="D80" s="271">
        <f t="shared" si="1"/>
        <v>0</v>
      </c>
      <c r="E80" s="272"/>
      <c r="F80" s="272"/>
      <c r="G80" s="273"/>
      <c r="H80" s="273"/>
      <c r="I80" s="272"/>
      <c r="J80" s="272"/>
      <c r="K80" s="278"/>
      <c r="L80" s="278"/>
      <c r="M80" s="278"/>
      <c r="N80" s="278"/>
      <c r="O80" s="279">
        <f t="shared" si="2"/>
        <v>0</v>
      </c>
    </row>
    <row r="81" spans="1:15" s="281" customFormat="1" ht="15" customHeight="1">
      <c r="A81" s="269">
        <v>23</v>
      </c>
      <c r="B81" s="280" t="s">
        <v>564</v>
      </c>
      <c r="C81" s="271"/>
      <c r="D81" s="271">
        <f t="shared" si="1"/>
        <v>0</v>
      </c>
      <c r="E81" s="272"/>
      <c r="F81" s="272"/>
      <c r="G81" s="273"/>
      <c r="H81" s="273"/>
      <c r="I81" s="272"/>
      <c r="J81" s="272"/>
      <c r="K81" s="278"/>
      <c r="L81" s="278"/>
      <c r="M81" s="278"/>
      <c r="N81" s="278"/>
      <c r="O81" s="279">
        <f t="shared" si="2"/>
        <v>0</v>
      </c>
    </row>
    <row r="82" spans="1:15" s="281" customFormat="1" ht="15" customHeight="1">
      <c r="A82" s="269">
        <v>24</v>
      </c>
      <c r="B82" s="280" t="s">
        <v>564</v>
      </c>
      <c r="C82" s="271"/>
      <c r="D82" s="271">
        <f t="shared" si="1"/>
        <v>0</v>
      </c>
      <c r="E82" s="272"/>
      <c r="F82" s="272"/>
      <c r="G82" s="273"/>
      <c r="H82" s="273"/>
      <c r="I82" s="272"/>
      <c r="J82" s="272"/>
      <c r="K82" s="278"/>
      <c r="L82" s="278"/>
      <c r="M82" s="278"/>
      <c r="N82" s="278"/>
      <c r="O82" s="279">
        <f t="shared" si="2"/>
        <v>0</v>
      </c>
    </row>
    <row r="83" spans="1:15" s="281" customFormat="1" ht="15" customHeight="1">
      <c r="A83" s="269">
        <v>25</v>
      </c>
      <c r="B83" s="280" t="s">
        <v>564</v>
      </c>
      <c r="C83" s="271"/>
      <c r="D83" s="271">
        <f t="shared" si="1"/>
        <v>0</v>
      </c>
      <c r="E83" s="272"/>
      <c r="F83" s="272"/>
      <c r="G83" s="273"/>
      <c r="H83" s="273"/>
      <c r="I83" s="272"/>
      <c r="J83" s="272"/>
      <c r="K83" s="278"/>
      <c r="L83" s="278"/>
      <c r="M83" s="278"/>
      <c r="N83" s="278"/>
      <c r="O83" s="279">
        <f t="shared" si="2"/>
        <v>0</v>
      </c>
    </row>
    <row r="84" spans="1:15" s="267" customFormat="1" ht="15" customHeight="1">
      <c r="A84" s="479" t="s">
        <v>565</v>
      </c>
      <c r="B84" s="480"/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N84" s="480"/>
      <c r="O84" s="279">
        <f t="shared" si="2"/>
        <v>0</v>
      </c>
    </row>
    <row r="85" spans="1:15" s="281" customFormat="1" ht="17.25" customHeight="1">
      <c r="A85" s="269">
        <v>26</v>
      </c>
      <c r="B85" s="280" t="s">
        <v>566</v>
      </c>
      <c r="C85" s="271"/>
      <c r="D85" s="271">
        <f t="shared" si="1"/>
        <v>0</v>
      </c>
      <c r="E85" s="272"/>
      <c r="F85" s="272"/>
      <c r="G85" s="273"/>
      <c r="H85" s="273"/>
      <c r="I85" s="272"/>
      <c r="J85" s="272"/>
      <c r="K85" s="282"/>
      <c r="L85" s="282"/>
      <c r="M85" s="282"/>
      <c r="N85" s="282"/>
      <c r="O85" s="279">
        <f t="shared" si="2"/>
        <v>0</v>
      </c>
    </row>
    <row r="86" spans="1:15" s="281" customFormat="1" ht="17.25" customHeight="1">
      <c r="A86" s="269">
        <v>27</v>
      </c>
      <c r="B86" s="280" t="s">
        <v>506</v>
      </c>
      <c r="C86" s="271"/>
      <c r="D86" s="271">
        <f t="shared" si="1"/>
        <v>0</v>
      </c>
      <c r="E86" s="272"/>
      <c r="F86" s="272"/>
      <c r="G86" s="273"/>
      <c r="H86" s="273"/>
      <c r="I86" s="272"/>
      <c r="J86" s="272"/>
      <c r="K86" s="282"/>
      <c r="L86" s="282"/>
      <c r="M86" s="282"/>
      <c r="N86" s="282"/>
      <c r="O86" s="279">
        <f t="shared" si="2"/>
        <v>0</v>
      </c>
    </row>
    <row r="87" spans="1:15" s="281" customFormat="1" ht="17.25" customHeight="1">
      <c r="A87" s="269">
        <v>28</v>
      </c>
      <c r="B87" s="280" t="s">
        <v>567</v>
      </c>
      <c r="C87" s="271"/>
      <c r="D87" s="271">
        <f t="shared" si="1"/>
        <v>0</v>
      </c>
      <c r="E87" s="272"/>
      <c r="F87" s="272"/>
      <c r="G87" s="273"/>
      <c r="H87" s="273"/>
      <c r="I87" s="272"/>
      <c r="J87" s="272"/>
      <c r="K87" s="282"/>
      <c r="L87" s="282"/>
      <c r="M87" s="282"/>
      <c r="N87" s="282"/>
      <c r="O87" s="279">
        <f t="shared" si="2"/>
        <v>0</v>
      </c>
    </row>
    <row r="88" spans="1:15" s="281" customFormat="1" ht="17.25" customHeight="1">
      <c r="A88" s="269">
        <v>29</v>
      </c>
      <c r="B88" s="280" t="s">
        <v>507</v>
      </c>
      <c r="C88" s="271"/>
      <c r="D88" s="271">
        <f t="shared" si="1"/>
        <v>0</v>
      </c>
      <c r="E88" s="272"/>
      <c r="F88" s="272"/>
      <c r="G88" s="273"/>
      <c r="H88" s="273"/>
      <c r="I88" s="272"/>
      <c r="J88" s="272"/>
      <c r="K88" s="282"/>
      <c r="L88" s="282"/>
      <c r="M88" s="282"/>
      <c r="N88" s="282"/>
      <c r="O88" s="279">
        <f t="shared" si="2"/>
        <v>0</v>
      </c>
    </row>
    <row r="89" spans="1:15" s="281" customFormat="1" ht="17.25" customHeight="1">
      <c r="A89" s="269">
        <v>30</v>
      </c>
      <c r="B89" s="280" t="s">
        <v>508</v>
      </c>
      <c r="C89" s="271"/>
      <c r="D89" s="271">
        <f t="shared" si="1"/>
        <v>0</v>
      </c>
      <c r="E89" s="272"/>
      <c r="F89" s="272"/>
      <c r="G89" s="273"/>
      <c r="H89" s="273"/>
      <c r="I89" s="272"/>
      <c r="J89" s="272"/>
      <c r="K89" s="282"/>
      <c r="L89" s="282"/>
      <c r="M89" s="282"/>
      <c r="N89" s="282"/>
      <c r="O89" s="279">
        <f t="shared" si="2"/>
        <v>0</v>
      </c>
    </row>
    <row r="90" spans="1:15" s="281" customFormat="1" ht="17.25" customHeight="1">
      <c r="A90" s="269">
        <v>31</v>
      </c>
      <c r="B90" s="280" t="s">
        <v>564</v>
      </c>
      <c r="C90" s="271"/>
      <c r="D90" s="271">
        <f t="shared" si="1"/>
        <v>0</v>
      </c>
      <c r="E90" s="272"/>
      <c r="F90" s="272"/>
      <c r="G90" s="273"/>
      <c r="H90" s="273"/>
      <c r="I90" s="272"/>
      <c r="J90" s="272"/>
      <c r="K90" s="282"/>
      <c r="L90" s="282"/>
      <c r="M90" s="282"/>
      <c r="N90" s="282"/>
      <c r="O90" s="279">
        <f t="shared" si="2"/>
        <v>0</v>
      </c>
    </row>
    <row r="91" spans="1:15" s="281" customFormat="1" ht="17.25" customHeight="1">
      <c r="A91" s="269">
        <v>32</v>
      </c>
      <c r="B91" s="280" t="s">
        <v>564</v>
      </c>
      <c r="C91" s="271"/>
      <c r="D91" s="271">
        <f t="shared" si="1"/>
        <v>0</v>
      </c>
      <c r="E91" s="272"/>
      <c r="F91" s="272"/>
      <c r="G91" s="273"/>
      <c r="H91" s="273"/>
      <c r="I91" s="272"/>
      <c r="J91" s="272"/>
      <c r="K91" s="282"/>
      <c r="L91" s="282"/>
      <c r="M91" s="282"/>
      <c r="N91" s="282"/>
      <c r="O91" s="279">
        <f t="shared" si="2"/>
        <v>0</v>
      </c>
    </row>
    <row r="92" spans="1:15" s="281" customFormat="1" ht="17.25" customHeight="1">
      <c r="A92" s="269">
        <v>33</v>
      </c>
      <c r="B92" s="280" t="s">
        <v>564</v>
      </c>
      <c r="C92" s="271"/>
      <c r="D92" s="271">
        <f t="shared" si="1"/>
        <v>0</v>
      </c>
      <c r="E92" s="272"/>
      <c r="F92" s="272"/>
      <c r="G92" s="273"/>
      <c r="H92" s="273"/>
      <c r="I92" s="272"/>
      <c r="J92" s="272"/>
      <c r="K92" s="282"/>
      <c r="L92" s="282"/>
      <c r="M92" s="282"/>
      <c r="N92" s="282"/>
      <c r="O92" s="279">
        <f t="shared" si="2"/>
        <v>0</v>
      </c>
    </row>
    <row r="93" spans="1:15" s="267" customFormat="1" ht="15" customHeight="1">
      <c r="A93" s="479" t="s">
        <v>568</v>
      </c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279">
        <f t="shared" si="2"/>
        <v>0</v>
      </c>
    </row>
    <row r="94" spans="1:15" s="281" customFormat="1" ht="15" customHeight="1">
      <c r="A94" s="269">
        <v>34</v>
      </c>
      <c r="B94" s="280" t="s">
        <v>502</v>
      </c>
      <c r="C94" s="271"/>
      <c r="D94" s="271">
        <f t="shared" si="1"/>
        <v>0</v>
      </c>
      <c r="E94" s="272"/>
      <c r="F94" s="272"/>
      <c r="G94" s="273"/>
      <c r="H94" s="273"/>
      <c r="I94" s="272"/>
      <c r="J94" s="272"/>
      <c r="K94" s="282"/>
      <c r="L94" s="282"/>
      <c r="M94" s="282"/>
      <c r="N94" s="282"/>
      <c r="O94" s="279">
        <f t="shared" si="2"/>
        <v>0</v>
      </c>
    </row>
    <row r="95" spans="1:15" s="281" customFormat="1" ht="15" customHeight="1">
      <c r="A95" s="269">
        <v>35</v>
      </c>
      <c r="B95" s="280" t="s">
        <v>569</v>
      </c>
      <c r="C95" s="271"/>
      <c r="D95" s="271">
        <f t="shared" si="1"/>
        <v>0</v>
      </c>
      <c r="E95" s="272"/>
      <c r="F95" s="272"/>
      <c r="G95" s="273"/>
      <c r="H95" s="273"/>
      <c r="I95" s="272"/>
      <c r="J95" s="272"/>
      <c r="K95" s="282"/>
      <c r="L95" s="282"/>
      <c r="M95" s="282"/>
      <c r="N95" s="282"/>
      <c r="O95" s="279">
        <f t="shared" si="2"/>
        <v>0</v>
      </c>
    </row>
    <row r="96" spans="1:15" s="281" customFormat="1" ht="15" customHeight="1">
      <c r="A96" s="269">
        <v>36</v>
      </c>
      <c r="B96" s="280" t="s">
        <v>570</v>
      </c>
      <c r="C96" s="271"/>
      <c r="D96" s="271">
        <f t="shared" si="1"/>
        <v>0</v>
      </c>
      <c r="E96" s="272"/>
      <c r="F96" s="272"/>
      <c r="G96" s="273"/>
      <c r="H96" s="273"/>
      <c r="I96" s="272"/>
      <c r="J96" s="272"/>
      <c r="K96" s="282"/>
      <c r="L96" s="282"/>
      <c r="M96" s="282"/>
      <c r="N96" s="282"/>
      <c r="O96" s="279">
        <f t="shared" si="2"/>
        <v>0</v>
      </c>
    </row>
    <row r="97" spans="1:15" s="281" customFormat="1" ht="15" customHeight="1">
      <c r="A97" s="269">
        <v>37</v>
      </c>
      <c r="B97" s="280" t="s">
        <v>571</v>
      </c>
      <c r="C97" s="271"/>
      <c r="D97" s="271">
        <f t="shared" si="1"/>
        <v>0</v>
      </c>
      <c r="E97" s="272"/>
      <c r="F97" s="272"/>
      <c r="G97" s="273"/>
      <c r="H97" s="273"/>
      <c r="I97" s="272"/>
      <c r="J97" s="272"/>
      <c r="K97" s="282"/>
      <c r="L97" s="282"/>
      <c r="M97" s="282"/>
      <c r="N97" s="282"/>
      <c r="O97" s="279">
        <f t="shared" si="2"/>
        <v>0</v>
      </c>
    </row>
    <row r="98" spans="1:15" s="281" customFormat="1" ht="15" customHeight="1">
      <c r="A98" s="269">
        <v>38</v>
      </c>
      <c r="B98" s="280" t="s">
        <v>518</v>
      </c>
      <c r="C98" s="271"/>
      <c r="D98" s="271">
        <f t="shared" si="1"/>
        <v>0</v>
      </c>
      <c r="E98" s="272"/>
      <c r="F98" s="272"/>
      <c r="G98" s="273"/>
      <c r="H98" s="273"/>
      <c r="I98" s="272"/>
      <c r="J98" s="272"/>
      <c r="K98" s="282"/>
      <c r="L98" s="282"/>
      <c r="M98" s="282"/>
      <c r="N98" s="282"/>
      <c r="O98" s="279">
        <f t="shared" si="2"/>
        <v>0</v>
      </c>
    </row>
    <row r="99" spans="1:15" s="281" customFormat="1" ht="15" customHeight="1">
      <c r="A99" s="269">
        <v>39</v>
      </c>
      <c r="B99" s="280" t="s">
        <v>572</v>
      </c>
      <c r="C99" s="271"/>
      <c r="D99" s="271">
        <f t="shared" si="1"/>
        <v>0</v>
      </c>
      <c r="E99" s="272"/>
      <c r="F99" s="272"/>
      <c r="G99" s="273"/>
      <c r="H99" s="273"/>
      <c r="I99" s="272"/>
      <c r="J99" s="272"/>
      <c r="K99" s="282"/>
      <c r="L99" s="282"/>
      <c r="M99" s="282"/>
      <c r="N99" s="282"/>
      <c r="O99" s="279">
        <f t="shared" si="2"/>
        <v>0</v>
      </c>
    </row>
    <row r="100" spans="1:15" s="281" customFormat="1" ht="15" customHeight="1">
      <c r="A100" s="269">
        <v>40</v>
      </c>
      <c r="B100" s="280" t="s">
        <v>573</v>
      </c>
      <c r="C100" s="271"/>
      <c r="D100" s="271">
        <f t="shared" si="1"/>
        <v>0</v>
      </c>
      <c r="E100" s="272"/>
      <c r="F100" s="272"/>
      <c r="G100" s="273"/>
      <c r="H100" s="273"/>
      <c r="I100" s="272"/>
      <c r="J100" s="272"/>
      <c r="K100" s="282"/>
      <c r="L100" s="282"/>
      <c r="M100" s="282"/>
      <c r="N100" s="282"/>
      <c r="O100" s="279">
        <f t="shared" si="2"/>
        <v>0</v>
      </c>
    </row>
    <row r="101" spans="1:15" s="281" customFormat="1" ht="15" customHeight="1">
      <c r="A101" s="269">
        <v>41</v>
      </c>
      <c r="B101" s="280" t="s">
        <v>574</v>
      </c>
      <c r="C101" s="271"/>
      <c r="D101" s="271">
        <f t="shared" si="1"/>
        <v>0</v>
      </c>
      <c r="E101" s="272"/>
      <c r="F101" s="272"/>
      <c r="G101" s="273"/>
      <c r="H101" s="273"/>
      <c r="I101" s="272"/>
      <c r="J101" s="272"/>
      <c r="K101" s="282"/>
      <c r="L101" s="282"/>
      <c r="M101" s="282"/>
      <c r="N101" s="282"/>
      <c r="O101" s="279">
        <f t="shared" si="2"/>
        <v>0</v>
      </c>
    </row>
    <row r="102" spans="1:15" s="267" customFormat="1" ht="15" customHeight="1">
      <c r="A102" s="479" t="s">
        <v>575</v>
      </c>
      <c r="B102" s="480"/>
      <c r="C102" s="480"/>
      <c r="D102" s="480"/>
      <c r="E102" s="480"/>
      <c r="F102" s="480"/>
      <c r="G102" s="480"/>
      <c r="H102" s="480"/>
      <c r="I102" s="480"/>
      <c r="J102" s="480"/>
      <c r="K102" s="480"/>
      <c r="L102" s="480"/>
      <c r="M102" s="480"/>
      <c r="N102" s="480"/>
      <c r="O102" s="279">
        <f t="shared" si="2"/>
        <v>0</v>
      </c>
    </row>
    <row r="103" spans="1:15" s="281" customFormat="1">
      <c r="A103" s="269">
        <v>42</v>
      </c>
      <c r="B103" s="280" t="s">
        <v>496</v>
      </c>
      <c r="C103" s="271"/>
      <c r="D103" s="271">
        <f t="shared" si="1"/>
        <v>0</v>
      </c>
      <c r="E103" s="272"/>
      <c r="F103" s="272"/>
      <c r="G103" s="273"/>
      <c r="H103" s="273"/>
      <c r="I103" s="272"/>
      <c r="J103" s="272"/>
      <c r="K103" s="282"/>
      <c r="L103" s="282"/>
      <c r="M103" s="282"/>
      <c r="N103" s="282"/>
      <c r="O103" s="279">
        <f t="shared" si="2"/>
        <v>0</v>
      </c>
    </row>
    <row r="104" spans="1:15" s="281" customFormat="1" ht="15" customHeight="1">
      <c r="A104" s="269">
        <v>43</v>
      </c>
      <c r="B104" s="280" t="s">
        <v>576</v>
      </c>
      <c r="C104" s="271"/>
      <c r="D104" s="271">
        <f t="shared" si="1"/>
        <v>0</v>
      </c>
      <c r="E104" s="272"/>
      <c r="F104" s="272"/>
      <c r="G104" s="273"/>
      <c r="H104" s="273"/>
      <c r="I104" s="272"/>
      <c r="J104" s="272"/>
      <c r="K104" s="282"/>
      <c r="L104" s="282"/>
      <c r="M104" s="282"/>
      <c r="N104" s="282"/>
      <c r="O104" s="279">
        <f t="shared" si="2"/>
        <v>0</v>
      </c>
    </row>
    <row r="105" spans="1:15" s="281" customFormat="1" ht="15" customHeight="1">
      <c r="A105" s="269">
        <v>44</v>
      </c>
      <c r="B105" s="280" t="s">
        <v>577</v>
      </c>
      <c r="C105" s="271"/>
      <c r="D105" s="271">
        <f t="shared" si="1"/>
        <v>0</v>
      </c>
      <c r="E105" s="272"/>
      <c r="F105" s="272"/>
      <c r="G105" s="273"/>
      <c r="H105" s="273"/>
      <c r="I105" s="272"/>
      <c r="J105" s="272"/>
      <c r="K105" s="282"/>
      <c r="L105" s="282"/>
      <c r="M105" s="282"/>
      <c r="N105" s="282"/>
      <c r="O105" s="279">
        <f t="shared" si="2"/>
        <v>0</v>
      </c>
    </row>
    <row r="106" spans="1:15" s="281" customFormat="1" ht="15" customHeight="1">
      <c r="A106" s="269">
        <v>45</v>
      </c>
      <c r="B106" s="280" t="s">
        <v>578</v>
      </c>
      <c r="C106" s="271"/>
      <c r="D106" s="271">
        <f t="shared" si="1"/>
        <v>0</v>
      </c>
      <c r="E106" s="272"/>
      <c r="F106" s="272"/>
      <c r="G106" s="273"/>
      <c r="H106" s="273"/>
      <c r="I106" s="272"/>
      <c r="J106" s="272"/>
      <c r="K106" s="282"/>
      <c r="L106" s="282"/>
      <c r="M106" s="282"/>
      <c r="N106" s="282"/>
      <c r="O106" s="279">
        <f t="shared" si="2"/>
        <v>0</v>
      </c>
    </row>
    <row r="107" spans="1:15" s="281" customFormat="1" ht="15" customHeight="1">
      <c r="A107" s="481" t="s">
        <v>579</v>
      </c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279">
        <f t="shared" si="2"/>
        <v>0</v>
      </c>
    </row>
    <row r="108" spans="1:15" s="281" customFormat="1" ht="21.75" customHeight="1">
      <c r="A108" s="269">
        <v>46</v>
      </c>
      <c r="B108" s="280" t="s">
        <v>580</v>
      </c>
      <c r="C108" s="271"/>
      <c r="D108" s="271">
        <f t="shared" ref="D108:D122" si="3">E108+F108</f>
        <v>0</v>
      </c>
      <c r="E108" s="272"/>
      <c r="F108" s="272"/>
      <c r="G108" s="273"/>
      <c r="H108" s="273"/>
      <c r="I108" s="272"/>
      <c r="J108" s="272"/>
      <c r="K108" s="282"/>
      <c r="L108" s="282"/>
      <c r="M108" s="282"/>
      <c r="N108" s="282"/>
      <c r="O108" s="279">
        <f t="shared" si="2"/>
        <v>0</v>
      </c>
    </row>
    <row r="109" spans="1:15" s="281" customFormat="1" ht="21.75" customHeight="1">
      <c r="A109" s="269">
        <v>47</v>
      </c>
      <c r="B109" s="280" t="s">
        <v>493</v>
      </c>
      <c r="C109" s="271"/>
      <c r="D109" s="271">
        <f t="shared" si="3"/>
        <v>0</v>
      </c>
      <c r="E109" s="272"/>
      <c r="F109" s="272"/>
      <c r="G109" s="273"/>
      <c r="H109" s="273"/>
      <c r="I109" s="272"/>
      <c r="J109" s="272"/>
      <c r="K109" s="282"/>
      <c r="L109" s="282"/>
      <c r="M109" s="282"/>
      <c r="N109" s="282"/>
      <c r="O109" s="279">
        <f t="shared" si="2"/>
        <v>0</v>
      </c>
    </row>
    <row r="110" spans="1:15" s="281" customFormat="1" ht="21.75" customHeight="1">
      <c r="A110" s="269">
        <v>48</v>
      </c>
      <c r="B110" s="280" t="s">
        <v>326</v>
      </c>
      <c r="C110" s="271"/>
      <c r="D110" s="271">
        <f t="shared" si="3"/>
        <v>0</v>
      </c>
      <c r="E110" s="272"/>
      <c r="F110" s="272"/>
      <c r="G110" s="273"/>
      <c r="H110" s="273"/>
      <c r="I110" s="272"/>
      <c r="J110" s="272"/>
      <c r="K110" s="282"/>
      <c r="L110" s="282"/>
      <c r="M110" s="282"/>
      <c r="N110" s="282"/>
      <c r="O110" s="279">
        <f t="shared" si="2"/>
        <v>0</v>
      </c>
    </row>
    <row r="111" spans="1:15" s="281" customFormat="1" ht="21.75" customHeight="1">
      <c r="A111" s="269">
        <v>49</v>
      </c>
      <c r="B111" s="280" t="s">
        <v>581</v>
      </c>
      <c r="C111" s="271"/>
      <c r="D111" s="271">
        <f t="shared" si="3"/>
        <v>0</v>
      </c>
      <c r="E111" s="272"/>
      <c r="F111" s="272"/>
      <c r="G111" s="273"/>
      <c r="H111" s="273"/>
      <c r="I111" s="272"/>
      <c r="J111" s="272"/>
      <c r="K111" s="282"/>
      <c r="L111" s="282"/>
      <c r="M111" s="282"/>
      <c r="N111" s="282"/>
      <c r="O111" s="279">
        <f t="shared" si="2"/>
        <v>0</v>
      </c>
    </row>
    <row r="112" spans="1:15" s="281" customFormat="1" ht="15" customHeight="1">
      <c r="A112" s="481" t="s">
        <v>582</v>
      </c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279">
        <f t="shared" si="2"/>
        <v>0</v>
      </c>
    </row>
    <row r="113" spans="1:15" s="281" customFormat="1" ht="22.5" customHeight="1">
      <c r="A113" s="269">
        <v>50</v>
      </c>
      <c r="B113" s="280" t="s">
        <v>511</v>
      </c>
      <c r="C113" s="271"/>
      <c r="D113" s="271">
        <f t="shared" si="3"/>
        <v>0</v>
      </c>
      <c r="E113" s="272"/>
      <c r="F113" s="272"/>
      <c r="G113" s="273"/>
      <c r="H113" s="273"/>
      <c r="I113" s="272"/>
      <c r="J113" s="272"/>
      <c r="K113" s="282"/>
      <c r="L113" s="282"/>
      <c r="M113" s="282"/>
      <c r="N113" s="282"/>
      <c r="O113" s="279">
        <f t="shared" si="2"/>
        <v>0</v>
      </c>
    </row>
    <row r="114" spans="1:15" s="281" customFormat="1" ht="22.5" customHeight="1">
      <c r="A114" s="269">
        <v>51</v>
      </c>
      <c r="B114" s="280" t="s">
        <v>583</v>
      </c>
      <c r="C114" s="271"/>
      <c r="D114" s="271">
        <f t="shared" si="3"/>
        <v>0</v>
      </c>
      <c r="E114" s="272"/>
      <c r="F114" s="272"/>
      <c r="G114" s="273"/>
      <c r="H114" s="273"/>
      <c r="I114" s="272"/>
      <c r="J114" s="272"/>
      <c r="K114" s="282"/>
      <c r="L114" s="282"/>
      <c r="M114" s="282"/>
      <c r="N114" s="282"/>
      <c r="O114" s="279">
        <f t="shared" si="2"/>
        <v>0</v>
      </c>
    </row>
    <row r="115" spans="1:15" s="281" customFormat="1" ht="22.5" customHeight="1">
      <c r="A115" s="269">
        <v>52</v>
      </c>
      <c r="B115" s="280" t="s">
        <v>515</v>
      </c>
      <c r="C115" s="271"/>
      <c r="D115" s="271">
        <f t="shared" si="3"/>
        <v>0</v>
      </c>
      <c r="E115" s="272"/>
      <c r="F115" s="272"/>
      <c r="G115" s="273"/>
      <c r="H115" s="273"/>
      <c r="I115" s="272"/>
      <c r="J115" s="272"/>
      <c r="K115" s="282"/>
      <c r="L115" s="282"/>
      <c r="M115" s="282"/>
      <c r="N115" s="282"/>
      <c r="O115" s="279">
        <f t="shared" si="2"/>
        <v>0</v>
      </c>
    </row>
    <row r="116" spans="1:15" s="281" customFormat="1" ht="22.5" customHeight="1">
      <c r="A116" s="269">
        <v>53</v>
      </c>
      <c r="B116" s="280" t="s">
        <v>584</v>
      </c>
      <c r="C116" s="271"/>
      <c r="D116" s="271">
        <f t="shared" si="3"/>
        <v>0</v>
      </c>
      <c r="E116" s="272"/>
      <c r="F116" s="272"/>
      <c r="G116" s="273"/>
      <c r="H116" s="273"/>
      <c r="I116" s="272"/>
      <c r="J116" s="272"/>
      <c r="K116" s="282"/>
      <c r="L116" s="282"/>
      <c r="M116" s="282"/>
      <c r="N116" s="282"/>
      <c r="O116" s="279">
        <f t="shared" si="2"/>
        <v>0</v>
      </c>
    </row>
    <row r="117" spans="1:15" s="281" customFormat="1">
      <c r="A117" s="269">
        <v>54</v>
      </c>
      <c r="B117" s="280" t="s">
        <v>519</v>
      </c>
      <c r="C117" s="271"/>
      <c r="D117" s="271">
        <f t="shared" si="3"/>
        <v>0</v>
      </c>
      <c r="E117" s="272"/>
      <c r="F117" s="272"/>
      <c r="G117" s="273"/>
      <c r="H117" s="273"/>
      <c r="I117" s="272"/>
      <c r="J117" s="272"/>
      <c r="K117" s="282"/>
      <c r="L117" s="282"/>
      <c r="M117" s="282"/>
      <c r="N117" s="282"/>
      <c r="O117" s="279">
        <f t="shared" si="2"/>
        <v>0</v>
      </c>
    </row>
    <row r="118" spans="1:15" s="281" customFormat="1" ht="22.5" customHeight="1">
      <c r="A118" s="269">
        <v>55</v>
      </c>
      <c r="B118" s="280" t="s">
        <v>585</v>
      </c>
      <c r="C118" s="271"/>
      <c r="D118" s="271">
        <f t="shared" si="3"/>
        <v>0</v>
      </c>
      <c r="E118" s="272"/>
      <c r="F118" s="272"/>
      <c r="G118" s="273"/>
      <c r="H118" s="273"/>
      <c r="I118" s="272"/>
      <c r="J118" s="272"/>
      <c r="K118" s="282"/>
      <c r="L118" s="282"/>
      <c r="M118" s="282"/>
      <c r="N118" s="282"/>
      <c r="O118" s="279">
        <f t="shared" si="2"/>
        <v>0</v>
      </c>
    </row>
    <row r="119" spans="1:15" s="281" customFormat="1" ht="22.5" customHeight="1">
      <c r="A119" s="269">
        <v>57</v>
      </c>
      <c r="B119" s="280" t="s">
        <v>586</v>
      </c>
      <c r="C119" s="271"/>
      <c r="D119" s="271">
        <f t="shared" si="3"/>
        <v>0</v>
      </c>
      <c r="E119" s="272"/>
      <c r="F119" s="272"/>
      <c r="G119" s="273"/>
      <c r="H119" s="273"/>
      <c r="I119" s="272"/>
      <c r="J119" s="272"/>
      <c r="K119" s="282"/>
      <c r="L119" s="282"/>
      <c r="M119" s="282"/>
      <c r="N119" s="282"/>
      <c r="O119" s="279">
        <f t="shared" si="2"/>
        <v>0</v>
      </c>
    </row>
    <row r="120" spans="1:15" s="281" customFormat="1" ht="22.5" customHeight="1">
      <c r="A120" s="269">
        <v>58</v>
      </c>
      <c r="B120" s="280" t="s">
        <v>524</v>
      </c>
      <c r="C120" s="271"/>
      <c r="D120" s="271">
        <f>E120+F120</f>
        <v>0</v>
      </c>
      <c r="E120" s="272"/>
      <c r="F120" s="272"/>
      <c r="G120" s="273"/>
      <c r="H120" s="273"/>
      <c r="I120" s="272"/>
      <c r="J120" s="272"/>
      <c r="K120" s="282"/>
      <c r="L120" s="282"/>
      <c r="M120" s="282"/>
      <c r="N120" s="282"/>
      <c r="O120" s="279">
        <f t="shared" si="2"/>
        <v>0</v>
      </c>
    </row>
    <row r="121" spans="1:15" s="281" customFormat="1" ht="22.5" customHeight="1">
      <c r="A121" s="269">
        <v>59</v>
      </c>
      <c r="B121" s="280" t="s">
        <v>587</v>
      </c>
      <c r="C121" s="271"/>
      <c r="D121" s="271">
        <f>E121+F121</f>
        <v>0</v>
      </c>
      <c r="E121" s="272"/>
      <c r="F121" s="272"/>
      <c r="G121" s="273"/>
      <c r="H121" s="273"/>
      <c r="I121" s="272"/>
      <c r="J121" s="272"/>
      <c r="K121" s="282"/>
      <c r="L121" s="282"/>
      <c r="M121" s="282"/>
      <c r="N121" s="282"/>
      <c r="O121" s="279">
        <f t="shared" si="2"/>
        <v>0</v>
      </c>
    </row>
    <row r="122" spans="1:15" s="281" customFormat="1" ht="22.5" customHeight="1">
      <c r="A122" s="269">
        <v>60</v>
      </c>
      <c r="B122" s="280" t="s">
        <v>588</v>
      </c>
      <c r="C122" s="271"/>
      <c r="D122" s="271">
        <f t="shared" si="3"/>
        <v>0</v>
      </c>
      <c r="E122" s="272"/>
      <c r="F122" s="272"/>
      <c r="G122" s="273"/>
      <c r="H122" s="273"/>
      <c r="I122" s="272"/>
      <c r="J122" s="272"/>
      <c r="K122" s="282"/>
      <c r="L122" s="282"/>
      <c r="M122" s="282"/>
      <c r="N122" s="282"/>
      <c r="O122" s="279">
        <f t="shared" si="2"/>
        <v>0</v>
      </c>
    </row>
    <row r="123" spans="1:15">
      <c r="A123" s="476" t="s">
        <v>589</v>
      </c>
      <c r="B123" s="476"/>
      <c r="C123" s="283">
        <f t="shared" ref="C123:K123" si="4">SUM(C113:C122,C108:C111,C103:C106,C94:C101,C85:C92,C75:C83,C56:C71)</f>
        <v>0</v>
      </c>
      <c r="D123" s="283">
        <f t="shared" si="4"/>
        <v>0</v>
      </c>
      <c r="E123" s="283">
        <f t="shared" si="4"/>
        <v>0</v>
      </c>
      <c r="F123" s="283">
        <f t="shared" si="4"/>
        <v>0</v>
      </c>
      <c r="G123" s="283">
        <f t="shared" si="4"/>
        <v>0</v>
      </c>
      <c r="H123" s="283">
        <f t="shared" si="4"/>
        <v>0</v>
      </c>
      <c r="I123" s="283">
        <f t="shared" si="4"/>
        <v>0</v>
      </c>
      <c r="J123" s="283">
        <f t="shared" si="4"/>
        <v>0</v>
      </c>
      <c r="K123" s="283">
        <f t="shared" si="4"/>
        <v>0</v>
      </c>
      <c r="L123" s="283"/>
      <c r="M123" s="283"/>
      <c r="N123" s="283"/>
      <c r="O123" s="283">
        <f>SUM(O75:O122)</f>
        <v>0</v>
      </c>
    </row>
    <row r="124" spans="1:15" hidden="1">
      <c r="A124" s="284"/>
      <c r="B124" s="285" t="s">
        <v>590</v>
      </c>
      <c r="C124" s="266"/>
      <c r="D124" s="266"/>
      <c r="E124" s="266"/>
      <c r="F124" s="266"/>
      <c r="G124" s="266"/>
      <c r="H124" s="266"/>
      <c r="I124" s="266"/>
    </row>
    <row r="125" spans="1:15" hidden="1">
      <c r="A125" s="247"/>
      <c r="B125" s="285" t="s">
        <v>591</v>
      </c>
    </row>
    <row r="126" spans="1:15" hidden="1">
      <c r="A126" s="247"/>
      <c r="B126" s="286" t="s">
        <v>592</v>
      </c>
    </row>
    <row r="127" spans="1:15" hidden="1">
      <c r="A127" s="287"/>
      <c r="B127" s="286" t="s">
        <v>593</v>
      </c>
    </row>
    <row r="128" spans="1:15" ht="6" customHeight="1">
      <c r="A128" s="260"/>
      <c r="B128" s="286"/>
    </row>
    <row r="129" spans="1:13">
      <c r="A129" s="260"/>
      <c r="B129" s="286" t="s">
        <v>593</v>
      </c>
    </row>
    <row r="130" spans="1:13" ht="6" customHeight="1">
      <c r="A130" s="260"/>
      <c r="B130" s="286"/>
    </row>
    <row r="131" spans="1:13">
      <c r="A131" s="260"/>
      <c r="B131" s="237" t="s">
        <v>594</v>
      </c>
    </row>
    <row r="132" spans="1:13" ht="4.5" customHeight="1">
      <c r="A132" s="260"/>
    </row>
    <row r="133" spans="1:13" ht="51" customHeight="1">
      <c r="A133" s="477" t="s">
        <v>282</v>
      </c>
      <c r="B133" s="477"/>
      <c r="C133" s="241" t="s">
        <v>318</v>
      </c>
      <c r="D133" s="241" t="s">
        <v>305</v>
      </c>
      <c r="E133" s="241" t="s">
        <v>311</v>
      </c>
      <c r="F133" s="241" t="s">
        <v>538</v>
      </c>
      <c r="G133" s="241" t="s">
        <v>306</v>
      </c>
      <c r="H133" s="241" t="s">
        <v>307</v>
      </c>
      <c r="I133" s="288" t="s">
        <v>539</v>
      </c>
      <c r="J133" s="241" t="s">
        <v>540</v>
      </c>
      <c r="K133" s="477" t="s">
        <v>541</v>
      </c>
      <c r="L133" s="477"/>
      <c r="M133" s="477"/>
    </row>
    <row r="134" spans="1:13" ht="15" customHeight="1">
      <c r="A134" s="478">
        <v>1</v>
      </c>
      <c r="B134" s="478"/>
      <c r="C134" s="289">
        <v>2</v>
      </c>
      <c r="D134" s="289" t="s">
        <v>542</v>
      </c>
      <c r="E134" s="289">
        <v>4</v>
      </c>
      <c r="F134" s="289">
        <v>5</v>
      </c>
      <c r="G134" s="289" t="s">
        <v>543</v>
      </c>
      <c r="H134" s="289" t="s">
        <v>544</v>
      </c>
      <c r="I134" s="289">
        <v>8</v>
      </c>
      <c r="J134" s="289">
        <v>9</v>
      </c>
      <c r="K134" s="478">
        <v>10</v>
      </c>
      <c r="L134" s="478"/>
      <c r="M134" s="478"/>
    </row>
    <row r="135" spans="1:13" s="229" customFormat="1" ht="20.25" customHeight="1">
      <c r="A135" s="269">
        <v>1</v>
      </c>
      <c r="B135" s="290" t="s">
        <v>289</v>
      </c>
      <c r="C135" s="271"/>
      <c r="D135" s="271">
        <f t="shared" ref="D135:D163" si="5">E135+F135</f>
        <v>0</v>
      </c>
      <c r="E135" s="272"/>
      <c r="F135" s="272"/>
      <c r="G135" s="273"/>
      <c r="H135" s="273"/>
      <c r="I135" s="272"/>
      <c r="J135" s="272"/>
      <c r="K135" s="474"/>
      <c r="L135" s="474"/>
      <c r="M135" s="474"/>
    </row>
    <row r="136" spans="1:13" s="229" customFormat="1" ht="20.25" customHeight="1">
      <c r="A136" s="269">
        <v>2</v>
      </c>
      <c r="B136" s="290" t="s">
        <v>290</v>
      </c>
      <c r="C136" s="271"/>
      <c r="D136" s="271">
        <f t="shared" si="5"/>
        <v>0</v>
      </c>
      <c r="E136" s="272"/>
      <c r="F136" s="272"/>
      <c r="G136" s="273"/>
      <c r="H136" s="273"/>
      <c r="I136" s="272"/>
      <c r="J136" s="272"/>
      <c r="K136" s="474"/>
      <c r="L136" s="474"/>
      <c r="M136" s="474"/>
    </row>
    <row r="137" spans="1:13" s="229" customFormat="1" ht="20.25" customHeight="1">
      <c r="A137" s="269">
        <v>3</v>
      </c>
      <c r="B137" s="290" t="s">
        <v>292</v>
      </c>
      <c r="C137" s="271"/>
      <c r="D137" s="271">
        <f t="shared" si="5"/>
        <v>0</v>
      </c>
      <c r="E137" s="272"/>
      <c r="F137" s="272"/>
      <c r="G137" s="273"/>
      <c r="H137" s="273"/>
      <c r="I137" s="272"/>
      <c r="J137" s="272"/>
      <c r="K137" s="474"/>
      <c r="L137" s="474"/>
      <c r="M137" s="474"/>
    </row>
    <row r="138" spans="1:13" s="229" customFormat="1" ht="20.25" customHeight="1">
      <c r="A138" s="269">
        <v>4</v>
      </c>
      <c r="B138" s="290" t="s">
        <v>288</v>
      </c>
      <c r="C138" s="271"/>
      <c r="D138" s="271">
        <f t="shared" si="5"/>
        <v>0</v>
      </c>
      <c r="E138" s="272"/>
      <c r="F138" s="272"/>
      <c r="G138" s="273"/>
      <c r="H138" s="273"/>
      <c r="I138" s="272"/>
      <c r="J138" s="272"/>
      <c r="K138" s="474"/>
      <c r="L138" s="474"/>
      <c r="M138" s="474"/>
    </row>
    <row r="139" spans="1:13" s="229" customFormat="1" ht="20.25" customHeight="1">
      <c r="A139" s="269">
        <v>5</v>
      </c>
      <c r="B139" s="290" t="s">
        <v>291</v>
      </c>
      <c r="C139" s="271"/>
      <c r="D139" s="271">
        <f t="shared" si="5"/>
        <v>0</v>
      </c>
      <c r="E139" s="272"/>
      <c r="F139" s="272"/>
      <c r="G139" s="273"/>
      <c r="H139" s="273"/>
      <c r="I139" s="272"/>
      <c r="J139" s="272"/>
      <c r="K139" s="474"/>
      <c r="L139" s="474"/>
      <c r="M139" s="474"/>
    </row>
    <row r="140" spans="1:13" s="229" customFormat="1" ht="20.25" customHeight="1">
      <c r="A140" s="269">
        <v>6</v>
      </c>
      <c r="B140" s="290" t="s">
        <v>440</v>
      </c>
      <c r="C140" s="271"/>
      <c r="D140" s="271">
        <f t="shared" si="5"/>
        <v>0</v>
      </c>
      <c r="E140" s="272"/>
      <c r="F140" s="272"/>
      <c r="G140" s="273"/>
      <c r="H140" s="273"/>
      <c r="I140" s="272"/>
      <c r="J140" s="272"/>
      <c r="K140" s="474"/>
      <c r="L140" s="474"/>
      <c r="M140" s="474"/>
    </row>
    <row r="141" spans="1:13" s="229" customFormat="1" ht="20.25" customHeight="1">
      <c r="A141" s="269">
        <v>7</v>
      </c>
      <c r="B141" s="291" t="s">
        <v>293</v>
      </c>
      <c r="C141" s="271"/>
      <c r="D141" s="271">
        <f t="shared" si="5"/>
        <v>0</v>
      </c>
      <c r="E141" s="272"/>
      <c r="F141" s="272"/>
      <c r="G141" s="273"/>
      <c r="H141" s="273"/>
      <c r="I141" s="272"/>
      <c r="J141" s="272"/>
      <c r="K141" s="474"/>
      <c r="L141" s="474"/>
      <c r="M141" s="474"/>
    </row>
    <row r="142" spans="1:13" s="229" customFormat="1" ht="20.25" customHeight="1">
      <c r="A142" s="269">
        <v>8</v>
      </c>
      <c r="B142" s="290" t="s">
        <v>295</v>
      </c>
      <c r="C142" s="271"/>
      <c r="D142" s="271">
        <f t="shared" si="5"/>
        <v>0</v>
      </c>
      <c r="E142" s="272"/>
      <c r="F142" s="272"/>
      <c r="G142" s="273"/>
      <c r="H142" s="273"/>
      <c r="I142" s="272"/>
      <c r="J142" s="272"/>
      <c r="K142" s="474"/>
      <c r="L142" s="474"/>
      <c r="M142" s="474"/>
    </row>
    <row r="143" spans="1:13" s="229" customFormat="1" ht="20.25" customHeight="1">
      <c r="A143" s="269">
        <v>9</v>
      </c>
      <c r="B143" s="290" t="s">
        <v>294</v>
      </c>
      <c r="C143" s="271"/>
      <c r="D143" s="271">
        <f t="shared" si="5"/>
        <v>0</v>
      </c>
      <c r="E143" s="272"/>
      <c r="F143" s="272"/>
      <c r="G143" s="273"/>
      <c r="H143" s="273"/>
      <c r="I143" s="272"/>
      <c r="J143" s="272"/>
      <c r="K143" s="474"/>
      <c r="L143" s="474"/>
      <c r="M143" s="474"/>
    </row>
    <row r="144" spans="1:13" s="229" customFormat="1" ht="20.25" customHeight="1">
      <c r="A144" s="269">
        <v>10</v>
      </c>
      <c r="B144" s="290" t="s">
        <v>595</v>
      </c>
      <c r="C144" s="271"/>
      <c r="D144" s="271">
        <f t="shared" si="5"/>
        <v>0</v>
      </c>
      <c r="E144" s="272"/>
      <c r="F144" s="272"/>
      <c r="G144" s="273"/>
      <c r="H144" s="273"/>
      <c r="I144" s="272"/>
      <c r="J144" s="272"/>
      <c r="K144" s="474"/>
      <c r="L144" s="474"/>
      <c r="M144" s="474"/>
    </row>
    <row r="145" spans="1:13" s="229" customFormat="1" ht="20.25" customHeight="1">
      <c r="A145" s="269">
        <v>11</v>
      </c>
      <c r="B145" s="290" t="s">
        <v>596</v>
      </c>
      <c r="C145" s="271"/>
      <c r="D145" s="271">
        <f t="shared" si="5"/>
        <v>0</v>
      </c>
      <c r="E145" s="272"/>
      <c r="F145" s="272"/>
      <c r="G145" s="273"/>
      <c r="H145" s="273"/>
      <c r="I145" s="272"/>
      <c r="J145" s="272"/>
      <c r="K145" s="474"/>
      <c r="L145" s="474"/>
      <c r="M145" s="474"/>
    </row>
    <row r="146" spans="1:13" s="229" customFormat="1" ht="20.25" customHeight="1">
      <c r="A146" s="269">
        <v>12</v>
      </c>
      <c r="B146" s="290" t="s">
        <v>597</v>
      </c>
      <c r="C146" s="271"/>
      <c r="D146" s="271">
        <f t="shared" si="5"/>
        <v>0</v>
      </c>
      <c r="E146" s="272"/>
      <c r="F146" s="272"/>
      <c r="G146" s="273"/>
      <c r="H146" s="273"/>
      <c r="I146" s="272"/>
      <c r="J146" s="272"/>
      <c r="K146" s="474"/>
      <c r="L146" s="474"/>
      <c r="M146" s="474"/>
    </row>
    <row r="147" spans="1:13" s="229" customFormat="1" ht="20.25" customHeight="1">
      <c r="A147" s="269">
        <v>13</v>
      </c>
      <c r="B147" s="290" t="s">
        <v>598</v>
      </c>
      <c r="C147" s="271"/>
      <c r="D147" s="271">
        <f t="shared" si="5"/>
        <v>0</v>
      </c>
      <c r="E147" s="272"/>
      <c r="F147" s="272"/>
      <c r="G147" s="273"/>
      <c r="H147" s="273"/>
      <c r="I147" s="272"/>
      <c r="J147" s="272"/>
      <c r="K147" s="474"/>
      <c r="L147" s="474"/>
      <c r="M147" s="474"/>
    </row>
    <row r="148" spans="1:13" s="229" customFormat="1" ht="20.25" customHeight="1">
      <c r="A148" s="269">
        <v>14</v>
      </c>
      <c r="B148" s="290" t="s">
        <v>519</v>
      </c>
      <c r="C148" s="271"/>
      <c r="D148" s="271">
        <f t="shared" si="5"/>
        <v>0</v>
      </c>
      <c r="E148" s="272"/>
      <c r="F148" s="272"/>
      <c r="G148" s="273"/>
      <c r="H148" s="273"/>
      <c r="I148" s="272"/>
      <c r="J148" s="272"/>
      <c r="K148" s="474"/>
      <c r="L148" s="474"/>
      <c r="M148" s="474"/>
    </row>
    <row r="149" spans="1:13" s="229" customFormat="1" ht="20.25" customHeight="1">
      <c r="A149" s="269">
        <v>15</v>
      </c>
      <c r="B149" s="290" t="s">
        <v>599</v>
      </c>
      <c r="C149" s="271"/>
      <c r="D149" s="271">
        <f t="shared" si="5"/>
        <v>0</v>
      </c>
      <c r="E149" s="272"/>
      <c r="F149" s="272"/>
      <c r="G149" s="273"/>
      <c r="H149" s="273"/>
      <c r="I149" s="272"/>
      <c r="J149" s="272"/>
      <c r="K149" s="474"/>
      <c r="L149" s="474"/>
      <c r="M149" s="474"/>
    </row>
    <row r="150" spans="1:13" s="229" customFormat="1" ht="20.25" customHeight="1">
      <c r="A150" s="269">
        <v>16</v>
      </c>
      <c r="B150" s="290" t="s">
        <v>600</v>
      </c>
      <c r="C150" s="271"/>
      <c r="D150" s="271">
        <f t="shared" si="5"/>
        <v>0</v>
      </c>
      <c r="E150" s="272"/>
      <c r="F150" s="272"/>
      <c r="G150" s="273"/>
      <c r="H150" s="273"/>
      <c r="I150" s="272"/>
      <c r="J150" s="272"/>
      <c r="K150" s="474"/>
      <c r="L150" s="474"/>
      <c r="M150" s="474"/>
    </row>
    <row r="151" spans="1:13" s="229" customFormat="1" ht="20.25" customHeight="1">
      <c r="A151" s="269">
        <v>17</v>
      </c>
      <c r="B151" s="290" t="s">
        <v>601</v>
      </c>
      <c r="C151" s="271"/>
      <c r="D151" s="271">
        <f t="shared" si="5"/>
        <v>0</v>
      </c>
      <c r="E151" s="272"/>
      <c r="F151" s="272"/>
      <c r="G151" s="273"/>
      <c r="H151" s="273"/>
      <c r="I151" s="272"/>
      <c r="J151" s="272"/>
      <c r="K151" s="474"/>
      <c r="L151" s="474"/>
      <c r="M151" s="474"/>
    </row>
    <row r="152" spans="1:13" s="229" customFormat="1" ht="20.25" customHeight="1">
      <c r="A152" s="269">
        <v>18</v>
      </c>
      <c r="B152" s="290" t="s">
        <v>602</v>
      </c>
      <c r="C152" s="271"/>
      <c r="D152" s="271">
        <f t="shared" si="5"/>
        <v>0</v>
      </c>
      <c r="E152" s="272"/>
      <c r="F152" s="272"/>
      <c r="G152" s="273"/>
      <c r="H152" s="273"/>
      <c r="I152" s="272"/>
      <c r="J152" s="272"/>
      <c r="K152" s="474"/>
      <c r="L152" s="474"/>
      <c r="M152" s="474"/>
    </row>
    <row r="153" spans="1:13" s="229" customFormat="1" ht="20.25" customHeight="1">
      <c r="A153" s="269">
        <v>19</v>
      </c>
      <c r="B153" s="290" t="s">
        <v>603</v>
      </c>
      <c r="C153" s="271"/>
      <c r="D153" s="271">
        <f t="shared" si="5"/>
        <v>0</v>
      </c>
      <c r="E153" s="272"/>
      <c r="F153" s="272"/>
      <c r="G153" s="273"/>
      <c r="H153" s="273"/>
      <c r="I153" s="272"/>
      <c r="J153" s="272"/>
      <c r="K153" s="474"/>
      <c r="L153" s="474"/>
      <c r="M153" s="474"/>
    </row>
    <row r="154" spans="1:13" s="229" customFormat="1" ht="20.25" customHeight="1">
      <c r="A154" s="269">
        <v>20</v>
      </c>
      <c r="B154" s="290" t="s">
        <v>604</v>
      </c>
      <c r="C154" s="271"/>
      <c r="D154" s="271">
        <f t="shared" si="5"/>
        <v>0</v>
      </c>
      <c r="E154" s="272"/>
      <c r="F154" s="272"/>
      <c r="G154" s="273"/>
      <c r="H154" s="273"/>
      <c r="I154" s="272"/>
      <c r="J154" s="272"/>
      <c r="K154" s="474"/>
      <c r="L154" s="474"/>
      <c r="M154" s="474"/>
    </row>
    <row r="155" spans="1:13" s="229" customFormat="1" ht="20.25" customHeight="1">
      <c r="A155" s="269">
        <v>21</v>
      </c>
      <c r="B155" s="290" t="s">
        <v>605</v>
      </c>
      <c r="C155" s="271"/>
      <c r="D155" s="271">
        <f t="shared" si="5"/>
        <v>0</v>
      </c>
      <c r="E155" s="272"/>
      <c r="F155" s="272"/>
      <c r="G155" s="273"/>
      <c r="H155" s="273"/>
      <c r="I155" s="272"/>
      <c r="J155" s="272"/>
      <c r="K155" s="474"/>
      <c r="L155" s="474"/>
      <c r="M155" s="474"/>
    </row>
    <row r="156" spans="1:13" s="229" customFormat="1" ht="20.25" customHeight="1">
      <c r="A156" s="269">
        <v>22</v>
      </c>
      <c r="B156" s="290" t="s">
        <v>606</v>
      </c>
      <c r="C156" s="271"/>
      <c r="D156" s="271">
        <f t="shared" si="5"/>
        <v>0</v>
      </c>
      <c r="E156" s="272"/>
      <c r="F156" s="272"/>
      <c r="G156" s="273"/>
      <c r="H156" s="273"/>
      <c r="I156" s="272"/>
      <c r="J156" s="272"/>
      <c r="K156" s="474"/>
      <c r="L156" s="474"/>
      <c r="M156" s="474"/>
    </row>
    <row r="157" spans="1:13" s="229" customFormat="1" ht="20.25" customHeight="1">
      <c r="A157" s="269">
        <v>23</v>
      </c>
      <c r="B157" s="290" t="s">
        <v>607</v>
      </c>
      <c r="C157" s="271"/>
      <c r="D157" s="271">
        <f t="shared" si="5"/>
        <v>0</v>
      </c>
      <c r="E157" s="272"/>
      <c r="F157" s="272"/>
      <c r="G157" s="273"/>
      <c r="H157" s="273"/>
      <c r="I157" s="272"/>
      <c r="J157" s="272"/>
      <c r="K157" s="474"/>
      <c r="L157" s="474"/>
      <c r="M157" s="474"/>
    </row>
    <row r="158" spans="1:13" s="229" customFormat="1" ht="20.25" customHeight="1">
      <c r="A158" s="269">
        <v>24</v>
      </c>
      <c r="B158" s="290" t="s">
        <v>608</v>
      </c>
      <c r="C158" s="271"/>
      <c r="D158" s="271">
        <f t="shared" si="5"/>
        <v>0</v>
      </c>
      <c r="E158" s="272"/>
      <c r="F158" s="272"/>
      <c r="G158" s="273"/>
      <c r="H158" s="273"/>
      <c r="I158" s="272"/>
      <c r="J158" s="272"/>
      <c r="K158" s="474"/>
      <c r="L158" s="474"/>
      <c r="M158" s="474"/>
    </row>
    <row r="159" spans="1:13" s="229" customFormat="1" ht="20.25" customHeight="1">
      <c r="A159" s="269">
        <v>25</v>
      </c>
      <c r="B159" s="290" t="s">
        <v>609</v>
      </c>
      <c r="C159" s="271"/>
      <c r="D159" s="271">
        <f t="shared" si="5"/>
        <v>0</v>
      </c>
      <c r="E159" s="272"/>
      <c r="F159" s="272"/>
      <c r="G159" s="273"/>
      <c r="H159" s="273"/>
      <c r="I159" s="272"/>
      <c r="J159" s="272"/>
      <c r="K159" s="474"/>
      <c r="L159" s="474"/>
      <c r="M159" s="474"/>
    </row>
    <row r="160" spans="1:13" s="229" customFormat="1" ht="20.25" customHeight="1">
      <c r="A160" s="269">
        <v>26</v>
      </c>
      <c r="B160" s="290" t="s">
        <v>610</v>
      </c>
      <c r="C160" s="271"/>
      <c r="D160" s="271">
        <f t="shared" si="5"/>
        <v>0</v>
      </c>
      <c r="E160" s="272"/>
      <c r="F160" s="272"/>
      <c r="G160" s="273"/>
      <c r="H160" s="273"/>
      <c r="I160" s="272"/>
      <c r="J160" s="272"/>
      <c r="K160" s="474"/>
      <c r="L160" s="474"/>
      <c r="M160" s="474"/>
    </row>
    <row r="161" spans="1:13" s="229" customFormat="1" ht="20.25" customHeight="1">
      <c r="A161" s="269">
        <v>27</v>
      </c>
      <c r="B161" s="290" t="s">
        <v>606</v>
      </c>
      <c r="C161" s="271"/>
      <c r="D161" s="271">
        <f t="shared" si="5"/>
        <v>0</v>
      </c>
      <c r="E161" s="272"/>
      <c r="F161" s="272"/>
      <c r="G161" s="273"/>
      <c r="H161" s="273"/>
      <c r="I161" s="272"/>
      <c r="J161" s="272"/>
      <c r="K161" s="474"/>
      <c r="L161" s="474"/>
      <c r="M161" s="474"/>
    </row>
    <row r="162" spans="1:13" s="229" customFormat="1" ht="20.25" customHeight="1">
      <c r="A162" s="269">
        <v>28</v>
      </c>
      <c r="B162" s="290" t="s">
        <v>611</v>
      </c>
      <c r="C162" s="271"/>
      <c r="D162" s="271">
        <f t="shared" si="5"/>
        <v>0</v>
      </c>
      <c r="E162" s="272"/>
      <c r="F162" s="272"/>
      <c r="G162" s="273"/>
      <c r="H162" s="273"/>
      <c r="I162" s="272"/>
      <c r="J162" s="272"/>
      <c r="K162" s="474"/>
      <c r="L162" s="474"/>
      <c r="M162" s="474"/>
    </row>
    <row r="163" spans="1:13" s="229" customFormat="1" ht="20.25" customHeight="1">
      <c r="A163" s="269">
        <v>29</v>
      </c>
      <c r="B163" s="290" t="s">
        <v>612</v>
      </c>
      <c r="C163" s="271"/>
      <c r="D163" s="271">
        <f t="shared" si="5"/>
        <v>0</v>
      </c>
      <c r="E163" s="272"/>
      <c r="F163" s="272"/>
      <c r="G163" s="273"/>
      <c r="H163" s="273"/>
      <c r="I163" s="272"/>
      <c r="J163" s="272"/>
      <c r="K163" s="474"/>
      <c r="L163" s="474"/>
      <c r="M163" s="474"/>
    </row>
    <row r="164" spans="1:13" s="229" customFormat="1" ht="16.5" customHeight="1">
      <c r="A164" s="475" t="s">
        <v>589</v>
      </c>
      <c r="B164" s="475"/>
      <c r="C164" s="292">
        <f t="shared" ref="C164:J164" si="6">SUM(C135:C163)</f>
        <v>0</v>
      </c>
      <c r="D164" s="292">
        <f t="shared" si="6"/>
        <v>0</v>
      </c>
      <c r="E164" s="292">
        <f t="shared" si="6"/>
        <v>0</v>
      </c>
      <c r="F164" s="292">
        <f t="shared" si="6"/>
        <v>0</v>
      </c>
      <c r="G164" s="292">
        <f t="shared" si="6"/>
        <v>0</v>
      </c>
      <c r="H164" s="292">
        <f t="shared" si="6"/>
        <v>0</v>
      </c>
      <c r="I164" s="292">
        <f t="shared" si="6"/>
        <v>0</v>
      </c>
      <c r="J164" s="292">
        <f t="shared" si="6"/>
        <v>0</v>
      </c>
      <c r="K164" s="475"/>
      <c r="L164" s="475"/>
      <c r="M164" s="475"/>
    </row>
    <row r="165" spans="1:13" ht="13.5" customHeight="1" thickBot="1">
      <c r="B165" s="265"/>
      <c r="C165" s="266"/>
      <c r="D165" s="266"/>
      <c r="E165" s="266"/>
      <c r="F165" s="266"/>
      <c r="G165" s="266"/>
      <c r="H165" s="266"/>
      <c r="I165" s="266"/>
    </row>
    <row r="166" spans="1:13" s="229" customFormat="1" ht="28.5" customHeight="1">
      <c r="A166" s="281"/>
      <c r="B166" s="293"/>
      <c r="D166" s="466" t="s">
        <v>613</v>
      </c>
      <c r="E166" s="467"/>
      <c r="F166" s="294" t="s">
        <v>614</v>
      </c>
      <c r="G166" s="294" t="s">
        <v>615</v>
      </c>
      <c r="H166" s="294" t="s">
        <v>616</v>
      </c>
      <c r="I166" s="295" t="s">
        <v>617</v>
      </c>
    </row>
    <row r="167" spans="1:13" s="229" customFormat="1" ht="28.5" customHeight="1">
      <c r="A167" s="281"/>
      <c r="D167" s="468" t="s">
        <v>618</v>
      </c>
      <c r="E167" s="469"/>
      <c r="F167" s="296">
        <f>SUM(G167:I167)</f>
        <v>0</v>
      </c>
      <c r="G167" s="296">
        <f>COUNTA(C43:E46)</f>
        <v>0</v>
      </c>
      <c r="H167" s="296">
        <f>D123</f>
        <v>0</v>
      </c>
      <c r="I167" s="297">
        <f>D164</f>
        <v>0</v>
      </c>
    </row>
    <row r="168" spans="1:13" s="229" customFormat="1" ht="28.5" customHeight="1" thickBot="1">
      <c r="A168" s="281"/>
      <c r="D168" s="470" t="s">
        <v>619</v>
      </c>
      <c r="E168" s="471"/>
      <c r="F168" s="298">
        <f>SUM(G168:I168)</f>
        <v>0</v>
      </c>
      <c r="G168" s="298"/>
      <c r="H168" s="298">
        <f>J123</f>
        <v>0</v>
      </c>
      <c r="I168" s="299">
        <f>J164</f>
        <v>0</v>
      </c>
    </row>
    <row r="169" spans="1:13" s="235" customFormat="1">
      <c r="A169" s="300"/>
    </row>
    <row r="170" spans="1:13" s="235" customFormat="1">
      <c r="A170" s="472" t="s">
        <v>620</v>
      </c>
      <c r="B170" s="472"/>
      <c r="C170" s="472"/>
      <c r="D170" s="472"/>
      <c r="E170" s="301"/>
      <c r="H170" s="473" t="str">
        <f ca="1">"TP. Hồ Chí Minh, ngày "&amp;DAY(TODAY())&amp;" tháng "&amp;MONTH(TODAY())&amp;" năm "&amp;YEAR(TODAY())</f>
        <v>TP. Hồ Chí Minh, ngày 1 tháng 3 năm 2016</v>
      </c>
      <c r="I170" s="473"/>
      <c r="J170" s="473"/>
      <c r="K170" s="473"/>
      <c r="L170" s="473"/>
      <c r="M170" s="473"/>
    </row>
    <row r="171" spans="1:13" s="235" customFormat="1">
      <c r="A171" s="302"/>
      <c r="H171" s="472" t="s">
        <v>621</v>
      </c>
      <c r="I171" s="472"/>
      <c r="J171" s="472"/>
      <c r="K171" s="472"/>
      <c r="L171" s="472"/>
      <c r="M171" s="472"/>
    </row>
    <row r="172" spans="1:13" s="235" customFormat="1">
      <c r="A172" s="302"/>
    </row>
  </sheetData>
  <mergeCells count="105">
    <mergeCell ref="A1:K1"/>
    <mergeCell ref="A3:M3"/>
    <mergeCell ref="A6:B7"/>
    <mergeCell ref="C6:D6"/>
    <mergeCell ref="E6:F6"/>
    <mergeCell ref="G6:H6"/>
    <mergeCell ref="I6:J6"/>
    <mergeCell ref="K6:M6"/>
    <mergeCell ref="C43:E43"/>
    <mergeCell ref="G43:H43"/>
    <mergeCell ref="K43:M43"/>
    <mergeCell ref="C44:E44"/>
    <mergeCell ref="G44:H44"/>
    <mergeCell ref="K44:M44"/>
    <mergeCell ref="K16:M38"/>
    <mergeCell ref="A38:B38"/>
    <mergeCell ref="A42:B42"/>
    <mergeCell ref="C42:E42"/>
    <mergeCell ref="G42:H42"/>
    <mergeCell ref="K42:M42"/>
    <mergeCell ref="C47:E47"/>
    <mergeCell ref="G47:H47"/>
    <mergeCell ref="K47:M47"/>
    <mergeCell ref="C48:E48"/>
    <mergeCell ref="G48:H48"/>
    <mergeCell ref="K48:M48"/>
    <mergeCell ref="C45:E45"/>
    <mergeCell ref="G45:H45"/>
    <mergeCell ref="K45:M45"/>
    <mergeCell ref="C46:E46"/>
    <mergeCell ref="G46:H46"/>
    <mergeCell ref="K46:M46"/>
    <mergeCell ref="A55:M55"/>
    <mergeCell ref="K56:M56"/>
    <mergeCell ref="K57:M57"/>
    <mergeCell ref="K58:M58"/>
    <mergeCell ref="K59:M59"/>
    <mergeCell ref="K60:M60"/>
    <mergeCell ref="C49:E49"/>
    <mergeCell ref="G49:H49"/>
    <mergeCell ref="K49:M49"/>
    <mergeCell ref="A53:B53"/>
    <mergeCell ref="K53:M53"/>
    <mergeCell ref="A54:B54"/>
    <mergeCell ref="K54:M54"/>
    <mergeCell ref="K67:M67"/>
    <mergeCell ref="K68:M68"/>
    <mergeCell ref="K69:M69"/>
    <mergeCell ref="K70:M70"/>
    <mergeCell ref="K71:M71"/>
    <mergeCell ref="A73:B73"/>
    <mergeCell ref="K61:M61"/>
    <mergeCell ref="K62:M62"/>
    <mergeCell ref="K63:M63"/>
    <mergeCell ref="K64:M64"/>
    <mergeCell ref="K65:M65"/>
    <mergeCell ref="K66:M66"/>
    <mergeCell ref="A123:B123"/>
    <mergeCell ref="A133:B133"/>
    <mergeCell ref="K133:M133"/>
    <mergeCell ref="A134:B134"/>
    <mergeCell ref="K134:M134"/>
    <mergeCell ref="K135:M135"/>
    <mergeCell ref="A74:N74"/>
    <mergeCell ref="A84:N84"/>
    <mergeCell ref="A93:N93"/>
    <mergeCell ref="A102:N102"/>
    <mergeCell ref="A107:N107"/>
    <mergeCell ref="A112:N11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D166:E166"/>
    <mergeCell ref="D167:E167"/>
    <mergeCell ref="D168:E168"/>
    <mergeCell ref="A170:D170"/>
    <mergeCell ref="H170:M170"/>
    <mergeCell ref="H171:M171"/>
    <mergeCell ref="K160:M160"/>
    <mergeCell ref="K161:M161"/>
    <mergeCell ref="K162:M162"/>
    <mergeCell ref="K163:M163"/>
    <mergeCell ref="A164:B164"/>
    <mergeCell ref="K164:M1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I101"/>
  <sheetViews>
    <sheetView topLeftCell="A10" workbookViewId="0">
      <selection activeCell="L20" sqref="L20"/>
    </sheetView>
  </sheetViews>
  <sheetFormatPr defaultColWidth="8.77734375" defaultRowHeight="12.75"/>
  <cols>
    <col min="1" max="1" width="9.21875" style="376" customWidth="1"/>
    <col min="2" max="2" width="8.21875" style="376" bestFit="1" customWidth="1"/>
    <col min="3" max="3" width="7.77734375" style="376" bestFit="1" customWidth="1"/>
    <col min="4" max="5" width="8.109375" style="376" customWidth="1"/>
    <col min="6" max="6" width="5.77734375" style="376" bestFit="1" customWidth="1"/>
    <col min="7" max="7" width="4.88671875" style="376" customWidth="1"/>
    <col min="8" max="8" width="6.21875" style="376" customWidth="1"/>
    <col min="9" max="9" width="6.109375" style="376" customWidth="1"/>
    <col min="10" max="10" width="4.21875" style="376" customWidth="1"/>
    <col min="11" max="11" width="8.77734375" style="376" customWidth="1"/>
    <col min="12" max="12" width="6.21875" style="376" customWidth="1"/>
    <col min="13" max="13" width="5.6640625" style="376" customWidth="1"/>
    <col min="14" max="14" width="5.21875" style="376" customWidth="1"/>
    <col min="15" max="15" width="5.77734375" style="376" customWidth="1"/>
    <col min="16" max="16" width="8.88671875" style="376" customWidth="1"/>
    <col min="17" max="17" width="6.109375" style="376" customWidth="1"/>
    <col min="18" max="18" width="5" style="376" customWidth="1"/>
    <col min="19" max="19" width="6.109375" style="376" customWidth="1"/>
    <col min="20" max="20" width="4.88671875" style="376" customWidth="1"/>
    <col min="21" max="21" width="5.77734375" style="376" customWidth="1"/>
    <col min="22" max="23" width="5" style="376" customWidth="1"/>
    <col min="24" max="24" width="5.6640625" style="376" customWidth="1"/>
    <col min="25" max="25" width="5.21875" style="376" customWidth="1"/>
    <col min="26" max="26" width="6.5546875" style="376" customWidth="1"/>
    <col min="27" max="27" width="6" style="376" customWidth="1"/>
    <col min="28" max="28" width="5.77734375" style="376" customWidth="1"/>
    <col min="29" max="29" width="5.44140625" style="376" customWidth="1"/>
    <col min="30" max="30" width="5" style="376" customWidth="1"/>
    <col min="31" max="33" width="5.6640625" style="376" customWidth="1"/>
    <col min="34" max="34" width="5" style="376" customWidth="1"/>
    <col min="35" max="35" width="6.21875" style="376" customWidth="1"/>
    <col min="36" max="42" width="5.6640625" style="376" customWidth="1"/>
    <col min="43" max="256" width="8.77734375" style="376"/>
    <col min="257" max="257" width="9.21875" style="376" customWidth="1"/>
    <col min="258" max="258" width="8.21875" style="376" bestFit="1" customWidth="1"/>
    <col min="259" max="259" width="7.77734375" style="376" bestFit="1" customWidth="1"/>
    <col min="260" max="261" width="8.109375" style="376" customWidth="1"/>
    <col min="262" max="262" width="5.77734375" style="376" bestFit="1" customWidth="1"/>
    <col min="263" max="263" width="4.88671875" style="376" customWidth="1"/>
    <col min="264" max="264" width="6.21875" style="376" customWidth="1"/>
    <col min="265" max="265" width="6.109375" style="376" customWidth="1"/>
    <col min="266" max="266" width="4.21875" style="376" customWidth="1"/>
    <col min="267" max="267" width="8.77734375" style="376" customWidth="1"/>
    <col min="268" max="268" width="6.21875" style="376" customWidth="1"/>
    <col min="269" max="269" width="5.6640625" style="376" customWidth="1"/>
    <col min="270" max="270" width="5.21875" style="376" customWidth="1"/>
    <col min="271" max="271" width="5.77734375" style="376" customWidth="1"/>
    <col min="272" max="272" width="8.88671875" style="376" customWidth="1"/>
    <col min="273" max="273" width="6.109375" style="376" customWidth="1"/>
    <col min="274" max="274" width="5" style="376" customWidth="1"/>
    <col min="275" max="275" width="6.109375" style="376" customWidth="1"/>
    <col min="276" max="276" width="4.88671875" style="376" customWidth="1"/>
    <col min="277" max="277" width="5.77734375" style="376" customWidth="1"/>
    <col min="278" max="279" width="5" style="376" customWidth="1"/>
    <col min="280" max="280" width="5.6640625" style="376" customWidth="1"/>
    <col min="281" max="281" width="5.21875" style="376" customWidth="1"/>
    <col min="282" max="282" width="6.5546875" style="376" customWidth="1"/>
    <col min="283" max="283" width="6" style="376" customWidth="1"/>
    <col min="284" max="284" width="5.77734375" style="376" customWidth="1"/>
    <col min="285" max="285" width="5.44140625" style="376" customWidth="1"/>
    <col min="286" max="286" width="5" style="376" customWidth="1"/>
    <col min="287" max="289" width="5.6640625" style="376" customWidth="1"/>
    <col min="290" max="290" width="5" style="376" customWidth="1"/>
    <col min="291" max="291" width="6.21875" style="376" customWidth="1"/>
    <col min="292" max="298" width="5.6640625" style="376" customWidth="1"/>
    <col min="299" max="512" width="8.77734375" style="376"/>
    <col min="513" max="513" width="9.21875" style="376" customWidth="1"/>
    <col min="514" max="514" width="8.21875" style="376" bestFit="1" customWidth="1"/>
    <col min="515" max="515" width="7.77734375" style="376" bestFit="1" customWidth="1"/>
    <col min="516" max="517" width="8.109375" style="376" customWidth="1"/>
    <col min="518" max="518" width="5.77734375" style="376" bestFit="1" customWidth="1"/>
    <col min="519" max="519" width="4.88671875" style="376" customWidth="1"/>
    <col min="520" max="520" width="6.21875" style="376" customWidth="1"/>
    <col min="521" max="521" width="6.109375" style="376" customWidth="1"/>
    <col min="522" max="522" width="4.21875" style="376" customWidth="1"/>
    <col min="523" max="523" width="8.77734375" style="376" customWidth="1"/>
    <col min="524" max="524" width="6.21875" style="376" customWidth="1"/>
    <col min="525" max="525" width="5.6640625" style="376" customWidth="1"/>
    <col min="526" max="526" width="5.21875" style="376" customWidth="1"/>
    <col min="527" max="527" width="5.77734375" style="376" customWidth="1"/>
    <col min="528" max="528" width="8.88671875" style="376" customWidth="1"/>
    <col min="529" max="529" width="6.109375" style="376" customWidth="1"/>
    <col min="530" max="530" width="5" style="376" customWidth="1"/>
    <col min="531" max="531" width="6.109375" style="376" customWidth="1"/>
    <col min="532" max="532" width="4.88671875" style="376" customWidth="1"/>
    <col min="533" max="533" width="5.77734375" style="376" customWidth="1"/>
    <col min="534" max="535" width="5" style="376" customWidth="1"/>
    <col min="536" max="536" width="5.6640625" style="376" customWidth="1"/>
    <col min="537" max="537" width="5.21875" style="376" customWidth="1"/>
    <col min="538" max="538" width="6.5546875" style="376" customWidth="1"/>
    <col min="539" max="539" width="6" style="376" customWidth="1"/>
    <col min="540" max="540" width="5.77734375" style="376" customWidth="1"/>
    <col min="541" max="541" width="5.44140625" style="376" customWidth="1"/>
    <col min="542" max="542" width="5" style="376" customWidth="1"/>
    <col min="543" max="545" width="5.6640625" style="376" customWidth="1"/>
    <col min="546" max="546" width="5" style="376" customWidth="1"/>
    <col min="547" max="547" width="6.21875" style="376" customWidth="1"/>
    <col min="548" max="554" width="5.6640625" style="376" customWidth="1"/>
    <col min="555" max="768" width="8.77734375" style="376"/>
    <col min="769" max="769" width="9.21875" style="376" customWidth="1"/>
    <col min="770" max="770" width="8.21875" style="376" bestFit="1" customWidth="1"/>
    <col min="771" max="771" width="7.77734375" style="376" bestFit="1" customWidth="1"/>
    <col min="772" max="773" width="8.109375" style="376" customWidth="1"/>
    <col min="774" max="774" width="5.77734375" style="376" bestFit="1" customWidth="1"/>
    <col min="775" max="775" width="4.88671875" style="376" customWidth="1"/>
    <col min="776" max="776" width="6.21875" style="376" customWidth="1"/>
    <col min="777" max="777" width="6.109375" style="376" customWidth="1"/>
    <col min="778" max="778" width="4.21875" style="376" customWidth="1"/>
    <col min="779" max="779" width="8.77734375" style="376" customWidth="1"/>
    <col min="780" max="780" width="6.21875" style="376" customWidth="1"/>
    <col min="781" max="781" width="5.6640625" style="376" customWidth="1"/>
    <col min="782" max="782" width="5.21875" style="376" customWidth="1"/>
    <col min="783" max="783" width="5.77734375" style="376" customWidth="1"/>
    <col min="784" max="784" width="8.88671875" style="376" customWidth="1"/>
    <col min="785" max="785" width="6.109375" style="376" customWidth="1"/>
    <col min="786" max="786" width="5" style="376" customWidth="1"/>
    <col min="787" max="787" width="6.109375" style="376" customWidth="1"/>
    <col min="788" max="788" width="4.88671875" style="376" customWidth="1"/>
    <col min="789" max="789" width="5.77734375" style="376" customWidth="1"/>
    <col min="790" max="791" width="5" style="376" customWidth="1"/>
    <col min="792" max="792" width="5.6640625" style="376" customWidth="1"/>
    <col min="793" max="793" width="5.21875" style="376" customWidth="1"/>
    <col min="794" max="794" width="6.5546875" style="376" customWidth="1"/>
    <col min="795" max="795" width="6" style="376" customWidth="1"/>
    <col min="796" max="796" width="5.77734375" style="376" customWidth="1"/>
    <col min="797" max="797" width="5.44140625" style="376" customWidth="1"/>
    <col min="798" max="798" width="5" style="376" customWidth="1"/>
    <col min="799" max="801" width="5.6640625" style="376" customWidth="1"/>
    <col min="802" max="802" width="5" style="376" customWidth="1"/>
    <col min="803" max="803" width="6.21875" style="376" customWidth="1"/>
    <col min="804" max="810" width="5.6640625" style="376" customWidth="1"/>
    <col min="811" max="1024" width="8.77734375" style="376"/>
    <col min="1025" max="1025" width="9.21875" style="376" customWidth="1"/>
    <col min="1026" max="1026" width="8.21875" style="376" bestFit="1" customWidth="1"/>
    <col min="1027" max="1027" width="7.77734375" style="376" bestFit="1" customWidth="1"/>
    <col min="1028" max="1029" width="8.109375" style="376" customWidth="1"/>
    <col min="1030" max="1030" width="5.77734375" style="376" bestFit="1" customWidth="1"/>
    <col min="1031" max="1031" width="4.88671875" style="376" customWidth="1"/>
    <col min="1032" max="1032" width="6.21875" style="376" customWidth="1"/>
    <col min="1033" max="1033" width="6.109375" style="376" customWidth="1"/>
    <col min="1034" max="1034" width="4.21875" style="376" customWidth="1"/>
    <col min="1035" max="1035" width="8.77734375" style="376" customWidth="1"/>
    <col min="1036" max="1036" width="6.21875" style="376" customWidth="1"/>
    <col min="1037" max="1037" width="5.6640625" style="376" customWidth="1"/>
    <col min="1038" max="1038" width="5.21875" style="376" customWidth="1"/>
    <col min="1039" max="1039" width="5.77734375" style="376" customWidth="1"/>
    <col min="1040" max="1040" width="8.88671875" style="376" customWidth="1"/>
    <col min="1041" max="1041" width="6.109375" style="376" customWidth="1"/>
    <col min="1042" max="1042" width="5" style="376" customWidth="1"/>
    <col min="1043" max="1043" width="6.109375" style="376" customWidth="1"/>
    <col min="1044" max="1044" width="4.88671875" style="376" customWidth="1"/>
    <col min="1045" max="1045" width="5.77734375" style="376" customWidth="1"/>
    <col min="1046" max="1047" width="5" style="376" customWidth="1"/>
    <col min="1048" max="1048" width="5.6640625" style="376" customWidth="1"/>
    <col min="1049" max="1049" width="5.21875" style="376" customWidth="1"/>
    <col min="1050" max="1050" width="6.5546875" style="376" customWidth="1"/>
    <col min="1051" max="1051" width="6" style="376" customWidth="1"/>
    <col min="1052" max="1052" width="5.77734375" style="376" customWidth="1"/>
    <col min="1053" max="1053" width="5.44140625" style="376" customWidth="1"/>
    <col min="1054" max="1054" width="5" style="376" customWidth="1"/>
    <col min="1055" max="1057" width="5.6640625" style="376" customWidth="1"/>
    <col min="1058" max="1058" width="5" style="376" customWidth="1"/>
    <col min="1059" max="1059" width="6.21875" style="376" customWidth="1"/>
    <col min="1060" max="1066" width="5.6640625" style="376" customWidth="1"/>
    <col min="1067" max="1280" width="8.77734375" style="376"/>
    <col min="1281" max="1281" width="9.21875" style="376" customWidth="1"/>
    <col min="1282" max="1282" width="8.21875" style="376" bestFit="1" customWidth="1"/>
    <col min="1283" max="1283" width="7.77734375" style="376" bestFit="1" customWidth="1"/>
    <col min="1284" max="1285" width="8.109375" style="376" customWidth="1"/>
    <col min="1286" max="1286" width="5.77734375" style="376" bestFit="1" customWidth="1"/>
    <col min="1287" max="1287" width="4.88671875" style="376" customWidth="1"/>
    <col min="1288" max="1288" width="6.21875" style="376" customWidth="1"/>
    <col min="1289" max="1289" width="6.109375" style="376" customWidth="1"/>
    <col min="1290" max="1290" width="4.21875" style="376" customWidth="1"/>
    <col min="1291" max="1291" width="8.77734375" style="376" customWidth="1"/>
    <col min="1292" max="1292" width="6.21875" style="376" customWidth="1"/>
    <col min="1293" max="1293" width="5.6640625" style="376" customWidth="1"/>
    <col min="1294" max="1294" width="5.21875" style="376" customWidth="1"/>
    <col min="1295" max="1295" width="5.77734375" style="376" customWidth="1"/>
    <col min="1296" max="1296" width="8.88671875" style="376" customWidth="1"/>
    <col min="1297" max="1297" width="6.109375" style="376" customWidth="1"/>
    <col min="1298" max="1298" width="5" style="376" customWidth="1"/>
    <col min="1299" max="1299" width="6.109375" style="376" customWidth="1"/>
    <col min="1300" max="1300" width="4.88671875" style="376" customWidth="1"/>
    <col min="1301" max="1301" width="5.77734375" style="376" customWidth="1"/>
    <col min="1302" max="1303" width="5" style="376" customWidth="1"/>
    <col min="1304" max="1304" width="5.6640625" style="376" customWidth="1"/>
    <col min="1305" max="1305" width="5.21875" style="376" customWidth="1"/>
    <col min="1306" max="1306" width="6.5546875" style="376" customWidth="1"/>
    <col min="1307" max="1307" width="6" style="376" customWidth="1"/>
    <col min="1308" max="1308" width="5.77734375" style="376" customWidth="1"/>
    <col min="1309" max="1309" width="5.44140625" style="376" customWidth="1"/>
    <col min="1310" max="1310" width="5" style="376" customWidth="1"/>
    <col min="1311" max="1313" width="5.6640625" style="376" customWidth="1"/>
    <col min="1314" max="1314" width="5" style="376" customWidth="1"/>
    <col min="1315" max="1315" width="6.21875" style="376" customWidth="1"/>
    <col min="1316" max="1322" width="5.6640625" style="376" customWidth="1"/>
    <col min="1323" max="1536" width="8.77734375" style="376"/>
    <col min="1537" max="1537" width="9.21875" style="376" customWidth="1"/>
    <col min="1538" max="1538" width="8.21875" style="376" bestFit="1" customWidth="1"/>
    <col min="1539" max="1539" width="7.77734375" style="376" bestFit="1" customWidth="1"/>
    <col min="1540" max="1541" width="8.109375" style="376" customWidth="1"/>
    <col min="1542" max="1542" width="5.77734375" style="376" bestFit="1" customWidth="1"/>
    <col min="1543" max="1543" width="4.88671875" style="376" customWidth="1"/>
    <col min="1544" max="1544" width="6.21875" style="376" customWidth="1"/>
    <col min="1545" max="1545" width="6.109375" style="376" customWidth="1"/>
    <col min="1546" max="1546" width="4.21875" style="376" customWidth="1"/>
    <col min="1547" max="1547" width="8.77734375" style="376" customWidth="1"/>
    <col min="1548" max="1548" width="6.21875" style="376" customWidth="1"/>
    <col min="1549" max="1549" width="5.6640625" style="376" customWidth="1"/>
    <col min="1550" max="1550" width="5.21875" style="376" customWidth="1"/>
    <col min="1551" max="1551" width="5.77734375" style="376" customWidth="1"/>
    <col min="1552" max="1552" width="8.88671875" style="376" customWidth="1"/>
    <col min="1553" max="1553" width="6.109375" style="376" customWidth="1"/>
    <col min="1554" max="1554" width="5" style="376" customWidth="1"/>
    <col min="1555" max="1555" width="6.109375" style="376" customWidth="1"/>
    <col min="1556" max="1556" width="4.88671875" style="376" customWidth="1"/>
    <col min="1557" max="1557" width="5.77734375" style="376" customWidth="1"/>
    <col min="1558" max="1559" width="5" style="376" customWidth="1"/>
    <col min="1560" max="1560" width="5.6640625" style="376" customWidth="1"/>
    <col min="1561" max="1561" width="5.21875" style="376" customWidth="1"/>
    <col min="1562" max="1562" width="6.5546875" style="376" customWidth="1"/>
    <col min="1563" max="1563" width="6" style="376" customWidth="1"/>
    <col min="1564" max="1564" width="5.77734375" style="376" customWidth="1"/>
    <col min="1565" max="1565" width="5.44140625" style="376" customWidth="1"/>
    <col min="1566" max="1566" width="5" style="376" customWidth="1"/>
    <col min="1567" max="1569" width="5.6640625" style="376" customWidth="1"/>
    <col min="1570" max="1570" width="5" style="376" customWidth="1"/>
    <col min="1571" max="1571" width="6.21875" style="376" customWidth="1"/>
    <col min="1572" max="1578" width="5.6640625" style="376" customWidth="1"/>
    <col min="1579" max="1792" width="8.77734375" style="376"/>
    <col min="1793" max="1793" width="9.21875" style="376" customWidth="1"/>
    <col min="1794" max="1794" width="8.21875" style="376" bestFit="1" customWidth="1"/>
    <col min="1795" max="1795" width="7.77734375" style="376" bestFit="1" customWidth="1"/>
    <col min="1796" max="1797" width="8.109375" style="376" customWidth="1"/>
    <col min="1798" max="1798" width="5.77734375" style="376" bestFit="1" customWidth="1"/>
    <col min="1799" max="1799" width="4.88671875" style="376" customWidth="1"/>
    <col min="1800" max="1800" width="6.21875" style="376" customWidth="1"/>
    <col min="1801" max="1801" width="6.109375" style="376" customWidth="1"/>
    <col min="1802" max="1802" width="4.21875" style="376" customWidth="1"/>
    <col min="1803" max="1803" width="8.77734375" style="376" customWidth="1"/>
    <col min="1804" max="1804" width="6.21875" style="376" customWidth="1"/>
    <col min="1805" max="1805" width="5.6640625" style="376" customWidth="1"/>
    <col min="1806" max="1806" width="5.21875" style="376" customWidth="1"/>
    <col min="1807" max="1807" width="5.77734375" style="376" customWidth="1"/>
    <col min="1808" max="1808" width="8.88671875" style="376" customWidth="1"/>
    <col min="1809" max="1809" width="6.109375" style="376" customWidth="1"/>
    <col min="1810" max="1810" width="5" style="376" customWidth="1"/>
    <col min="1811" max="1811" width="6.109375" style="376" customWidth="1"/>
    <col min="1812" max="1812" width="4.88671875" style="376" customWidth="1"/>
    <col min="1813" max="1813" width="5.77734375" style="376" customWidth="1"/>
    <col min="1814" max="1815" width="5" style="376" customWidth="1"/>
    <col min="1816" max="1816" width="5.6640625" style="376" customWidth="1"/>
    <col min="1817" max="1817" width="5.21875" style="376" customWidth="1"/>
    <col min="1818" max="1818" width="6.5546875" style="376" customWidth="1"/>
    <col min="1819" max="1819" width="6" style="376" customWidth="1"/>
    <col min="1820" max="1820" width="5.77734375" style="376" customWidth="1"/>
    <col min="1821" max="1821" width="5.44140625" style="376" customWidth="1"/>
    <col min="1822" max="1822" width="5" style="376" customWidth="1"/>
    <col min="1823" max="1825" width="5.6640625" style="376" customWidth="1"/>
    <col min="1826" max="1826" width="5" style="376" customWidth="1"/>
    <col min="1827" max="1827" width="6.21875" style="376" customWidth="1"/>
    <col min="1828" max="1834" width="5.6640625" style="376" customWidth="1"/>
    <col min="1835" max="2048" width="8.77734375" style="376"/>
    <col min="2049" max="2049" width="9.21875" style="376" customWidth="1"/>
    <col min="2050" max="2050" width="8.21875" style="376" bestFit="1" customWidth="1"/>
    <col min="2051" max="2051" width="7.77734375" style="376" bestFit="1" customWidth="1"/>
    <col min="2052" max="2053" width="8.109375" style="376" customWidth="1"/>
    <col min="2054" max="2054" width="5.77734375" style="376" bestFit="1" customWidth="1"/>
    <col min="2055" max="2055" width="4.88671875" style="376" customWidth="1"/>
    <col min="2056" max="2056" width="6.21875" style="376" customWidth="1"/>
    <col min="2057" max="2057" width="6.109375" style="376" customWidth="1"/>
    <col min="2058" max="2058" width="4.21875" style="376" customWidth="1"/>
    <col min="2059" max="2059" width="8.77734375" style="376" customWidth="1"/>
    <col min="2060" max="2060" width="6.21875" style="376" customWidth="1"/>
    <col min="2061" max="2061" width="5.6640625" style="376" customWidth="1"/>
    <col min="2062" max="2062" width="5.21875" style="376" customWidth="1"/>
    <col min="2063" max="2063" width="5.77734375" style="376" customWidth="1"/>
    <col min="2064" max="2064" width="8.88671875" style="376" customWidth="1"/>
    <col min="2065" max="2065" width="6.109375" style="376" customWidth="1"/>
    <col min="2066" max="2066" width="5" style="376" customWidth="1"/>
    <col min="2067" max="2067" width="6.109375" style="376" customWidth="1"/>
    <col min="2068" max="2068" width="4.88671875" style="376" customWidth="1"/>
    <col min="2069" max="2069" width="5.77734375" style="376" customWidth="1"/>
    <col min="2070" max="2071" width="5" style="376" customWidth="1"/>
    <col min="2072" max="2072" width="5.6640625" style="376" customWidth="1"/>
    <col min="2073" max="2073" width="5.21875" style="376" customWidth="1"/>
    <col min="2074" max="2074" width="6.5546875" style="376" customWidth="1"/>
    <col min="2075" max="2075" width="6" style="376" customWidth="1"/>
    <col min="2076" max="2076" width="5.77734375" style="376" customWidth="1"/>
    <col min="2077" max="2077" width="5.44140625" style="376" customWidth="1"/>
    <col min="2078" max="2078" width="5" style="376" customWidth="1"/>
    <col min="2079" max="2081" width="5.6640625" style="376" customWidth="1"/>
    <col min="2082" max="2082" width="5" style="376" customWidth="1"/>
    <col min="2083" max="2083" width="6.21875" style="376" customWidth="1"/>
    <col min="2084" max="2090" width="5.6640625" style="376" customWidth="1"/>
    <col min="2091" max="2304" width="8.77734375" style="376"/>
    <col min="2305" max="2305" width="9.21875" style="376" customWidth="1"/>
    <col min="2306" max="2306" width="8.21875" style="376" bestFit="1" customWidth="1"/>
    <col min="2307" max="2307" width="7.77734375" style="376" bestFit="1" customWidth="1"/>
    <col min="2308" max="2309" width="8.109375" style="376" customWidth="1"/>
    <col min="2310" max="2310" width="5.77734375" style="376" bestFit="1" customWidth="1"/>
    <col min="2311" max="2311" width="4.88671875" style="376" customWidth="1"/>
    <col min="2312" max="2312" width="6.21875" style="376" customWidth="1"/>
    <col min="2313" max="2313" width="6.109375" style="376" customWidth="1"/>
    <col min="2314" max="2314" width="4.21875" style="376" customWidth="1"/>
    <col min="2315" max="2315" width="8.77734375" style="376" customWidth="1"/>
    <col min="2316" max="2316" width="6.21875" style="376" customWidth="1"/>
    <col min="2317" max="2317" width="5.6640625" style="376" customWidth="1"/>
    <col min="2318" max="2318" width="5.21875" style="376" customWidth="1"/>
    <col min="2319" max="2319" width="5.77734375" style="376" customWidth="1"/>
    <col min="2320" max="2320" width="8.88671875" style="376" customWidth="1"/>
    <col min="2321" max="2321" width="6.109375" style="376" customWidth="1"/>
    <col min="2322" max="2322" width="5" style="376" customWidth="1"/>
    <col min="2323" max="2323" width="6.109375" style="376" customWidth="1"/>
    <col min="2324" max="2324" width="4.88671875" style="376" customWidth="1"/>
    <col min="2325" max="2325" width="5.77734375" style="376" customWidth="1"/>
    <col min="2326" max="2327" width="5" style="376" customWidth="1"/>
    <col min="2328" max="2328" width="5.6640625" style="376" customWidth="1"/>
    <col min="2329" max="2329" width="5.21875" style="376" customWidth="1"/>
    <col min="2330" max="2330" width="6.5546875" style="376" customWidth="1"/>
    <col min="2331" max="2331" width="6" style="376" customWidth="1"/>
    <col min="2332" max="2332" width="5.77734375" style="376" customWidth="1"/>
    <col min="2333" max="2333" width="5.44140625" style="376" customWidth="1"/>
    <col min="2334" max="2334" width="5" style="376" customWidth="1"/>
    <col min="2335" max="2337" width="5.6640625" style="376" customWidth="1"/>
    <col min="2338" max="2338" width="5" style="376" customWidth="1"/>
    <col min="2339" max="2339" width="6.21875" style="376" customWidth="1"/>
    <col min="2340" max="2346" width="5.6640625" style="376" customWidth="1"/>
    <col min="2347" max="2560" width="8.77734375" style="376"/>
    <col min="2561" max="2561" width="9.21875" style="376" customWidth="1"/>
    <col min="2562" max="2562" width="8.21875" style="376" bestFit="1" customWidth="1"/>
    <col min="2563" max="2563" width="7.77734375" style="376" bestFit="1" customWidth="1"/>
    <col min="2564" max="2565" width="8.109375" style="376" customWidth="1"/>
    <col min="2566" max="2566" width="5.77734375" style="376" bestFit="1" customWidth="1"/>
    <col min="2567" max="2567" width="4.88671875" style="376" customWidth="1"/>
    <col min="2568" max="2568" width="6.21875" style="376" customWidth="1"/>
    <col min="2569" max="2569" width="6.109375" style="376" customWidth="1"/>
    <col min="2570" max="2570" width="4.21875" style="376" customWidth="1"/>
    <col min="2571" max="2571" width="8.77734375" style="376" customWidth="1"/>
    <col min="2572" max="2572" width="6.21875" style="376" customWidth="1"/>
    <col min="2573" max="2573" width="5.6640625" style="376" customWidth="1"/>
    <col min="2574" max="2574" width="5.21875" style="376" customWidth="1"/>
    <col min="2575" max="2575" width="5.77734375" style="376" customWidth="1"/>
    <col min="2576" max="2576" width="8.88671875" style="376" customWidth="1"/>
    <col min="2577" max="2577" width="6.109375" style="376" customWidth="1"/>
    <col min="2578" max="2578" width="5" style="376" customWidth="1"/>
    <col min="2579" max="2579" width="6.109375" style="376" customWidth="1"/>
    <col min="2580" max="2580" width="4.88671875" style="376" customWidth="1"/>
    <col min="2581" max="2581" width="5.77734375" style="376" customWidth="1"/>
    <col min="2582" max="2583" width="5" style="376" customWidth="1"/>
    <col min="2584" max="2584" width="5.6640625" style="376" customWidth="1"/>
    <col min="2585" max="2585" width="5.21875" style="376" customWidth="1"/>
    <col min="2586" max="2586" width="6.5546875" style="376" customWidth="1"/>
    <col min="2587" max="2587" width="6" style="376" customWidth="1"/>
    <col min="2588" max="2588" width="5.77734375" style="376" customWidth="1"/>
    <col min="2589" max="2589" width="5.44140625" style="376" customWidth="1"/>
    <col min="2590" max="2590" width="5" style="376" customWidth="1"/>
    <col min="2591" max="2593" width="5.6640625" style="376" customWidth="1"/>
    <col min="2594" max="2594" width="5" style="376" customWidth="1"/>
    <col min="2595" max="2595" width="6.21875" style="376" customWidth="1"/>
    <col min="2596" max="2602" width="5.6640625" style="376" customWidth="1"/>
    <col min="2603" max="2816" width="8.77734375" style="376"/>
    <col min="2817" max="2817" width="9.21875" style="376" customWidth="1"/>
    <col min="2818" max="2818" width="8.21875" style="376" bestFit="1" customWidth="1"/>
    <col min="2819" max="2819" width="7.77734375" style="376" bestFit="1" customWidth="1"/>
    <col min="2820" max="2821" width="8.109375" style="376" customWidth="1"/>
    <col min="2822" max="2822" width="5.77734375" style="376" bestFit="1" customWidth="1"/>
    <col min="2823" max="2823" width="4.88671875" style="376" customWidth="1"/>
    <col min="2824" max="2824" width="6.21875" style="376" customWidth="1"/>
    <col min="2825" max="2825" width="6.109375" style="376" customWidth="1"/>
    <col min="2826" max="2826" width="4.21875" style="376" customWidth="1"/>
    <col min="2827" max="2827" width="8.77734375" style="376" customWidth="1"/>
    <col min="2828" max="2828" width="6.21875" style="376" customWidth="1"/>
    <col min="2829" max="2829" width="5.6640625" style="376" customWidth="1"/>
    <col min="2830" max="2830" width="5.21875" style="376" customWidth="1"/>
    <col min="2831" max="2831" width="5.77734375" style="376" customWidth="1"/>
    <col min="2832" max="2832" width="8.88671875" style="376" customWidth="1"/>
    <col min="2833" max="2833" width="6.109375" style="376" customWidth="1"/>
    <col min="2834" max="2834" width="5" style="376" customWidth="1"/>
    <col min="2835" max="2835" width="6.109375" style="376" customWidth="1"/>
    <col min="2836" max="2836" width="4.88671875" style="376" customWidth="1"/>
    <col min="2837" max="2837" width="5.77734375" style="376" customWidth="1"/>
    <col min="2838" max="2839" width="5" style="376" customWidth="1"/>
    <col min="2840" max="2840" width="5.6640625" style="376" customWidth="1"/>
    <col min="2841" max="2841" width="5.21875" style="376" customWidth="1"/>
    <col min="2842" max="2842" width="6.5546875" style="376" customWidth="1"/>
    <col min="2843" max="2843" width="6" style="376" customWidth="1"/>
    <col min="2844" max="2844" width="5.77734375" style="376" customWidth="1"/>
    <col min="2845" max="2845" width="5.44140625" style="376" customWidth="1"/>
    <col min="2846" max="2846" width="5" style="376" customWidth="1"/>
    <col min="2847" max="2849" width="5.6640625" style="376" customWidth="1"/>
    <col min="2850" max="2850" width="5" style="376" customWidth="1"/>
    <col min="2851" max="2851" width="6.21875" style="376" customWidth="1"/>
    <col min="2852" max="2858" width="5.6640625" style="376" customWidth="1"/>
    <col min="2859" max="3072" width="8.77734375" style="376"/>
    <col min="3073" max="3073" width="9.21875" style="376" customWidth="1"/>
    <col min="3074" max="3074" width="8.21875" style="376" bestFit="1" customWidth="1"/>
    <col min="3075" max="3075" width="7.77734375" style="376" bestFit="1" customWidth="1"/>
    <col min="3076" max="3077" width="8.109375" style="376" customWidth="1"/>
    <col min="3078" max="3078" width="5.77734375" style="376" bestFit="1" customWidth="1"/>
    <col min="3079" max="3079" width="4.88671875" style="376" customWidth="1"/>
    <col min="3080" max="3080" width="6.21875" style="376" customWidth="1"/>
    <col min="3081" max="3081" width="6.109375" style="376" customWidth="1"/>
    <col min="3082" max="3082" width="4.21875" style="376" customWidth="1"/>
    <col min="3083" max="3083" width="8.77734375" style="376" customWidth="1"/>
    <col min="3084" max="3084" width="6.21875" style="376" customWidth="1"/>
    <col min="3085" max="3085" width="5.6640625" style="376" customWidth="1"/>
    <col min="3086" max="3086" width="5.21875" style="376" customWidth="1"/>
    <col min="3087" max="3087" width="5.77734375" style="376" customWidth="1"/>
    <col min="3088" max="3088" width="8.88671875" style="376" customWidth="1"/>
    <col min="3089" max="3089" width="6.109375" style="376" customWidth="1"/>
    <col min="3090" max="3090" width="5" style="376" customWidth="1"/>
    <col min="3091" max="3091" width="6.109375" style="376" customWidth="1"/>
    <col min="3092" max="3092" width="4.88671875" style="376" customWidth="1"/>
    <col min="3093" max="3093" width="5.77734375" style="376" customWidth="1"/>
    <col min="3094" max="3095" width="5" style="376" customWidth="1"/>
    <col min="3096" max="3096" width="5.6640625" style="376" customWidth="1"/>
    <col min="3097" max="3097" width="5.21875" style="376" customWidth="1"/>
    <col min="3098" max="3098" width="6.5546875" style="376" customWidth="1"/>
    <col min="3099" max="3099" width="6" style="376" customWidth="1"/>
    <col min="3100" max="3100" width="5.77734375" style="376" customWidth="1"/>
    <col min="3101" max="3101" width="5.44140625" style="376" customWidth="1"/>
    <col min="3102" max="3102" width="5" style="376" customWidth="1"/>
    <col min="3103" max="3105" width="5.6640625" style="376" customWidth="1"/>
    <col min="3106" max="3106" width="5" style="376" customWidth="1"/>
    <col min="3107" max="3107" width="6.21875" style="376" customWidth="1"/>
    <col min="3108" max="3114" width="5.6640625" style="376" customWidth="1"/>
    <col min="3115" max="3328" width="8.77734375" style="376"/>
    <col min="3329" max="3329" width="9.21875" style="376" customWidth="1"/>
    <col min="3330" max="3330" width="8.21875" style="376" bestFit="1" customWidth="1"/>
    <col min="3331" max="3331" width="7.77734375" style="376" bestFit="1" customWidth="1"/>
    <col min="3332" max="3333" width="8.109375" style="376" customWidth="1"/>
    <col min="3334" max="3334" width="5.77734375" style="376" bestFit="1" customWidth="1"/>
    <col min="3335" max="3335" width="4.88671875" style="376" customWidth="1"/>
    <col min="3336" max="3336" width="6.21875" style="376" customWidth="1"/>
    <col min="3337" max="3337" width="6.109375" style="376" customWidth="1"/>
    <col min="3338" max="3338" width="4.21875" style="376" customWidth="1"/>
    <col min="3339" max="3339" width="8.77734375" style="376" customWidth="1"/>
    <col min="3340" max="3340" width="6.21875" style="376" customWidth="1"/>
    <col min="3341" max="3341" width="5.6640625" style="376" customWidth="1"/>
    <col min="3342" max="3342" width="5.21875" style="376" customWidth="1"/>
    <col min="3343" max="3343" width="5.77734375" style="376" customWidth="1"/>
    <col min="3344" max="3344" width="8.88671875" style="376" customWidth="1"/>
    <col min="3345" max="3345" width="6.109375" style="376" customWidth="1"/>
    <col min="3346" max="3346" width="5" style="376" customWidth="1"/>
    <col min="3347" max="3347" width="6.109375" style="376" customWidth="1"/>
    <col min="3348" max="3348" width="4.88671875" style="376" customWidth="1"/>
    <col min="3349" max="3349" width="5.77734375" style="376" customWidth="1"/>
    <col min="3350" max="3351" width="5" style="376" customWidth="1"/>
    <col min="3352" max="3352" width="5.6640625" style="376" customWidth="1"/>
    <col min="3353" max="3353" width="5.21875" style="376" customWidth="1"/>
    <col min="3354" max="3354" width="6.5546875" style="376" customWidth="1"/>
    <col min="3355" max="3355" width="6" style="376" customWidth="1"/>
    <col min="3356" max="3356" width="5.77734375" style="376" customWidth="1"/>
    <col min="3357" max="3357" width="5.44140625" style="376" customWidth="1"/>
    <col min="3358" max="3358" width="5" style="376" customWidth="1"/>
    <col min="3359" max="3361" width="5.6640625" style="376" customWidth="1"/>
    <col min="3362" max="3362" width="5" style="376" customWidth="1"/>
    <col min="3363" max="3363" width="6.21875" style="376" customWidth="1"/>
    <col min="3364" max="3370" width="5.6640625" style="376" customWidth="1"/>
    <col min="3371" max="3584" width="8.77734375" style="376"/>
    <col min="3585" max="3585" width="9.21875" style="376" customWidth="1"/>
    <col min="3586" max="3586" width="8.21875" style="376" bestFit="1" customWidth="1"/>
    <col min="3587" max="3587" width="7.77734375" style="376" bestFit="1" customWidth="1"/>
    <col min="3588" max="3589" width="8.109375" style="376" customWidth="1"/>
    <col min="3590" max="3590" width="5.77734375" style="376" bestFit="1" customWidth="1"/>
    <col min="3591" max="3591" width="4.88671875" style="376" customWidth="1"/>
    <col min="3592" max="3592" width="6.21875" style="376" customWidth="1"/>
    <col min="3593" max="3593" width="6.109375" style="376" customWidth="1"/>
    <col min="3594" max="3594" width="4.21875" style="376" customWidth="1"/>
    <col min="3595" max="3595" width="8.77734375" style="376" customWidth="1"/>
    <col min="3596" max="3596" width="6.21875" style="376" customWidth="1"/>
    <col min="3597" max="3597" width="5.6640625" style="376" customWidth="1"/>
    <col min="3598" max="3598" width="5.21875" style="376" customWidth="1"/>
    <col min="3599" max="3599" width="5.77734375" style="376" customWidth="1"/>
    <col min="3600" max="3600" width="8.88671875" style="376" customWidth="1"/>
    <col min="3601" max="3601" width="6.109375" style="376" customWidth="1"/>
    <col min="3602" max="3602" width="5" style="376" customWidth="1"/>
    <col min="3603" max="3603" width="6.109375" style="376" customWidth="1"/>
    <col min="3604" max="3604" width="4.88671875" style="376" customWidth="1"/>
    <col min="3605" max="3605" width="5.77734375" style="376" customWidth="1"/>
    <col min="3606" max="3607" width="5" style="376" customWidth="1"/>
    <col min="3608" max="3608" width="5.6640625" style="376" customWidth="1"/>
    <col min="3609" max="3609" width="5.21875" style="376" customWidth="1"/>
    <col min="3610" max="3610" width="6.5546875" style="376" customWidth="1"/>
    <col min="3611" max="3611" width="6" style="376" customWidth="1"/>
    <col min="3612" max="3612" width="5.77734375" style="376" customWidth="1"/>
    <col min="3613" max="3613" width="5.44140625" style="376" customWidth="1"/>
    <col min="3614" max="3614" width="5" style="376" customWidth="1"/>
    <col min="3615" max="3617" width="5.6640625" style="376" customWidth="1"/>
    <col min="3618" max="3618" width="5" style="376" customWidth="1"/>
    <col min="3619" max="3619" width="6.21875" style="376" customWidth="1"/>
    <col min="3620" max="3626" width="5.6640625" style="376" customWidth="1"/>
    <col min="3627" max="3840" width="8.77734375" style="376"/>
    <col min="3841" max="3841" width="9.21875" style="376" customWidth="1"/>
    <col min="3842" max="3842" width="8.21875" style="376" bestFit="1" customWidth="1"/>
    <col min="3843" max="3843" width="7.77734375" style="376" bestFit="1" customWidth="1"/>
    <col min="3844" max="3845" width="8.109375" style="376" customWidth="1"/>
    <col min="3846" max="3846" width="5.77734375" style="376" bestFit="1" customWidth="1"/>
    <col min="3847" max="3847" width="4.88671875" style="376" customWidth="1"/>
    <col min="3848" max="3848" width="6.21875" style="376" customWidth="1"/>
    <col min="3849" max="3849" width="6.109375" style="376" customWidth="1"/>
    <col min="3850" max="3850" width="4.21875" style="376" customWidth="1"/>
    <col min="3851" max="3851" width="8.77734375" style="376" customWidth="1"/>
    <col min="3852" max="3852" width="6.21875" style="376" customWidth="1"/>
    <col min="3853" max="3853" width="5.6640625" style="376" customWidth="1"/>
    <col min="3854" max="3854" width="5.21875" style="376" customWidth="1"/>
    <col min="3855" max="3855" width="5.77734375" style="376" customWidth="1"/>
    <col min="3856" max="3856" width="8.88671875" style="376" customWidth="1"/>
    <col min="3857" max="3857" width="6.109375" style="376" customWidth="1"/>
    <col min="3858" max="3858" width="5" style="376" customWidth="1"/>
    <col min="3859" max="3859" width="6.109375" style="376" customWidth="1"/>
    <col min="3860" max="3860" width="4.88671875" style="376" customWidth="1"/>
    <col min="3861" max="3861" width="5.77734375" style="376" customWidth="1"/>
    <col min="3862" max="3863" width="5" style="376" customWidth="1"/>
    <col min="3864" max="3864" width="5.6640625" style="376" customWidth="1"/>
    <col min="3865" max="3865" width="5.21875" style="376" customWidth="1"/>
    <col min="3866" max="3866" width="6.5546875" style="376" customWidth="1"/>
    <col min="3867" max="3867" width="6" style="376" customWidth="1"/>
    <col min="3868" max="3868" width="5.77734375" style="376" customWidth="1"/>
    <col min="3869" max="3869" width="5.44140625" style="376" customWidth="1"/>
    <col min="3870" max="3870" width="5" style="376" customWidth="1"/>
    <col min="3871" max="3873" width="5.6640625" style="376" customWidth="1"/>
    <col min="3874" max="3874" width="5" style="376" customWidth="1"/>
    <col min="3875" max="3875" width="6.21875" style="376" customWidth="1"/>
    <col min="3876" max="3882" width="5.6640625" style="376" customWidth="1"/>
    <col min="3883" max="4096" width="8.77734375" style="376"/>
    <col min="4097" max="4097" width="9.21875" style="376" customWidth="1"/>
    <col min="4098" max="4098" width="8.21875" style="376" bestFit="1" customWidth="1"/>
    <col min="4099" max="4099" width="7.77734375" style="376" bestFit="1" customWidth="1"/>
    <col min="4100" max="4101" width="8.109375" style="376" customWidth="1"/>
    <col min="4102" max="4102" width="5.77734375" style="376" bestFit="1" customWidth="1"/>
    <col min="4103" max="4103" width="4.88671875" style="376" customWidth="1"/>
    <col min="4104" max="4104" width="6.21875" style="376" customWidth="1"/>
    <col min="4105" max="4105" width="6.109375" style="376" customWidth="1"/>
    <col min="4106" max="4106" width="4.21875" style="376" customWidth="1"/>
    <col min="4107" max="4107" width="8.77734375" style="376" customWidth="1"/>
    <col min="4108" max="4108" width="6.21875" style="376" customWidth="1"/>
    <col min="4109" max="4109" width="5.6640625" style="376" customWidth="1"/>
    <col min="4110" max="4110" width="5.21875" style="376" customWidth="1"/>
    <col min="4111" max="4111" width="5.77734375" style="376" customWidth="1"/>
    <col min="4112" max="4112" width="8.88671875" style="376" customWidth="1"/>
    <col min="4113" max="4113" width="6.109375" style="376" customWidth="1"/>
    <col min="4114" max="4114" width="5" style="376" customWidth="1"/>
    <col min="4115" max="4115" width="6.109375" style="376" customWidth="1"/>
    <col min="4116" max="4116" width="4.88671875" style="376" customWidth="1"/>
    <col min="4117" max="4117" width="5.77734375" style="376" customWidth="1"/>
    <col min="4118" max="4119" width="5" style="376" customWidth="1"/>
    <col min="4120" max="4120" width="5.6640625" style="376" customWidth="1"/>
    <col min="4121" max="4121" width="5.21875" style="376" customWidth="1"/>
    <col min="4122" max="4122" width="6.5546875" style="376" customWidth="1"/>
    <col min="4123" max="4123" width="6" style="376" customWidth="1"/>
    <col min="4124" max="4124" width="5.77734375" style="376" customWidth="1"/>
    <col min="4125" max="4125" width="5.44140625" style="376" customWidth="1"/>
    <col min="4126" max="4126" width="5" style="376" customWidth="1"/>
    <col min="4127" max="4129" width="5.6640625" style="376" customWidth="1"/>
    <col min="4130" max="4130" width="5" style="376" customWidth="1"/>
    <col min="4131" max="4131" width="6.21875" style="376" customWidth="1"/>
    <col min="4132" max="4138" width="5.6640625" style="376" customWidth="1"/>
    <col min="4139" max="4352" width="8.77734375" style="376"/>
    <col min="4353" max="4353" width="9.21875" style="376" customWidth="1"/>
    <col min="4354" max="4354" width="8.21875" style="376" bestFit="1" customWidth="1"/>
    <col min="4355" max="4355" width="7.77734375" style="376" bestFit="1" customWidth="1"/>
    <col min="4356" max="4357" width="8.109375" style="376" customWidth="1"/>
    <col min="4358" max="4358" width="5.77734375" style="376" bestFit="1" customWidth="1"/>
    <col min="4359" max="4359" width="4.88671875" style="376" customWidth="1"/>
    <col min="4360" max="4360" width="6.21875" style="376" customWidth="1"/>
    <col min="4361" max="4361" width="6.109375" style="376" customWidth="1"/>
    <col min="4362" max="4362" width="4.21875" style="376" customWidth="1"/>
    <col min="4363" max="4363" width="8.77734375" style="376" customWidth="1"/>
    <col min="4364" max="4364" width="6.21875" style="376" customWidth="1"/>
    <col min="4365" max="4365" width="5.6640625" style="376" customWidth="1"/>
    <col min="4366" max="4366" width="5.21875" style="376" customWidth="1"/>
    <col min="4367" max="4367" width="5.77734375" style="376" customWidth="1"/>
    <col min="4368" max="4368" width="8.88671875" style="376" customWidth="1"/>
    <col min="4369" max="4369" width="6.109375" style="376" customWidth="1"/>
    <col min="4370" max="4370" width="5" style="376" customWidth="1"/>
    <col min="4371" max="4371" width="6.109375" style="376" customWidth="1"/>
    <col min="4372" max="4372" width="4.88671875" style="376" customWidth="1"/>
    <col min="4373" max="4373" width="5.77734375" style="376" customWidth="1"/>
    <col min="4374" max="4375" width="5" style="376" customWidth="1"/>
    <col min="4376" max="4376" width="5.6640625" style="376" customWidth="1"/>
    <col min="4377" max="4377" width="5.21875" style="376" customWidth="1"/>
    <col min="4378" max="4378" width="6.5546875" style="376" customWidth="1"/>
    <col min="4379" max="4379" width="6" style="376" customWidth="1"/>
    <col min="4380" max="4380" width="5.77734375" style="376" customWidth="1"/>
    <col min="4381" max="4381" width="5.44140625" style="376" customWidth="1"/>
    <col min="4382" max="4382" width="5" style="376" customWidth="1"/>
    <col min="4383" max="4385" width="5.6640625" style="376" customWidth="1"/>
    <col min="4386" max="4386" width="5" style="376" customWidth="1"/>
    <col min="4387" max="4387" width="6.21875" style="376" customWidth="1"/>
    <col min="4388" max="4394" width="5.6640625" style="376" customWidth="1"/>
    <col min="4395" max="4608" width="8.77734375" style="376"/>
    <col min="4609" max="4609" width="9.21875" style="376" customWidth="1"/>
    <col min="4610" max="4610" width="8.21875" style="376" bestFit="1" customWidth="1"/>
    <col min="4611" max="4611" width="7.77734375" style="376" bestFit="1" customWidth="1"/>
    <col min="4612" max="4613" width="8.109375" style="376" customWidth="1"/>
    <col min="4614" max="4614" width="5.77734375" style="376" bestFit="1" customWidth="1"/>
    <col min="4615" max="4615" width="4.88671875" style="376" customWidth="1"/>
    <col min="4616" max="4616" width="6.21875" style="376" customWidth="1"/>
    <col min="4617" max="4617" width="6.109375" style="376" customWidth="1"/>
    <col min="4618" max="4618" width="4.21875" style="376" customWidth="1"/>
    <col min="4619" max="4619" width="8.77734375" style="376" customWidth="1"/>
    <col min="4620" max="4620" width="6.21875" style="376" customWidth="1"/>
    <col min="4621" max="4621" width="5.6640625" style="376" customWidth="1"/>
    <col min="4622" max="4622" width="5.21875" style="376" customWidth="1"/>
    <col min="4623" max="4623" width="5.77734375" style="376" customWidth="1"/>
    <col min="4624" max="4624" width="8.88671875" style="376" customWidth="1"/>
    <col min="4625" max="4625" width="6.109375" style="376" customWidth="1"/>
    <col min="4626" max="4626" width="5" style="376" customWidth="1"/>
    <col min="4627" max="4627" width="6.109375" style="376" customWidth="1"/>
    <col min="4628" max="4628" width="4.88671875" style="376" customWidth="1"/>
    <col min="4629" max="4629" width="5.77734375" style="376" customWidth="1"/>
    <col min="4630" max="4631" width="5" style="376" customWidth="1"/>
    <col min="4632" max="4632" width="5.6640625" style="376" customWidth="1"/>
    <col min="4633" max="4633" width="5.21875" style="376" customWidth="1"/>
    <col min="4634" max="4634" width="6.5546875" style="376" customWidth="1"/>
    <col min="4635" max="4635" width="6" style="376" customWidth="1"/>
    <col min="4636" max="4636" width="5.77734375" style="376" customWidth="1"/>
    <col min="4637" max="4637" width="5.44140625" style="376" customWidth="1"/>
    <col min="4638" max="4638" width="5" style="376" customWidth="1"/>
    <col min="4639" max="4641" width="5.6640625" style="376" customWidth="1"/>
    <col min="4642" max="4642" width="5" style="376" customWidth="1"/>
    <col min="4643" max="4643" width="6.21875" style="376" customWidth="1"/>
    <col min="4644" max="4650" width="5.6640625" style="376" customWidth="1"/>
    <col min="4651" max="4864" width="8.77734375" style="376"/>
    <col min="4865" max="4865" width="9.21875" style="376" customWidth="1"/>
    <col min="4866" max="4866" width="8.21875" style="376" bestFit="1" customWidth="1"/>
    <col min="4867" max="4867" width="7.77734375" style="376" bestFit="1" customWidth="1"/>
    <col min="4868" max="4869" width="8.109375" style="376" customWidth="1"/>
    <col min="4870" max="4870" width="5.77734375" style="376" bestFit="1" customWidth="1"/>
    <col min="4871" max="4871" width="4.88671875" style="376" customWidth="1"/>
    <col min="4872" max="4872" width="6.21875" style="376" customWidth="1"/>
    <col min="4873" max="4873" width="6.109375" style="376" customWidth="1"/>
    <col min="4874" max="4874" width="4.21875" style="376" customWidth="1"/>
    <col min="4875" max="4875" width="8.77734375" style="376" customWidth="1"/>
    <col min="4876" max="4876" width="6.21875" style="376" customWidth="1"/>
    <col min="4877" max="4877" width="5.6640625" style="376" customWidth="1"/>
    <col min="4878" max="4878" width="5.21875" style="376" customWidth="1"/>
    <col min="4879" max="4879" width="5.77734375" style="376" customWidth="1"/>
    <col min="4880" max="4880" width="8.88671875" style="376" customWidth="1"/>
    <col min="4881" max="4881" width="6.109375" style="376" customWidth="1"/>
    <col min="4882" max="4882" width="5" style="376" customWidth="1"/>
    <col min="4883" max="4883" width="6.109375" style="376" customWidth="1"/>
    <col min="4884" max="4884" width="4.88671875" style="376" customWidth="1"/>
    <col min="4885" max="4885" width="5.77734375" style="376" customWidth="1"/>
    <col min="4886" max="4887" width="5" style="376" customWidth="1"/>
    <col min="4888" max="4888" width="5.6640625" style="376" customWidth="1"/>
    <col min="4889" max="4889" width="5.21875" style="376" customWidth="1"/>
    <col min="4890" max="4890" width="6.5546875" style="376" customWidth="1"/>
    <col min="4891" max="4891" width="6" style="376" customWidth="1"/>
    <col min="4892" max="4892" width="5.77734375" style="376" customWidth="1"/>
    <col min="4893" max="4893" width="5.44140625" style="376" customWidth="1"/>
    <col min="4894" max="4894" width="5" style="376" customWidth="1"/>
    <col min="4895" max="4897" width="5.6640625" style="376" customWidth="1"/>
    <col min="4898" max="4898" width="5" style="376" customWidth="1"/>
    <col min="4899" max="4899" width="6.21875" style="376" customWidth="1"/>
    <col min="4900" max="4906" width="5.6640625" style="376" customWidth="1"/>
    <col min="4907" max="5120" width="8.77734375" style="376"/>
    <col min="5121" max="5121" width="9.21875" style="376" customWidth="1"/>
    <col min="5122" max="5122" width="8.21875" style="376" bestFit="1" customWidth="1"/>
    <col min="5123" max="5123" width="7.77734375" style="376" bestFit="1" customWidth="1"/>
    <col min="5124" max="5125" width="8.109375" style="376" customWidth="1"/>
    <col min="5126" max="5126" width="5.77734375" style="376" bestFit="1" customWidth="1"/>
    <col min="5127" max="5127" width="4.88671875" style="376" customWidth="1"/>
    <col min="5128" max="5128" width="6.21875" style="376" customWidth="1"/>
    <col min="5129" max="5129" width="6.109375" style="376" customWidth="1"/>
    <col min="5130" max="5130" width="4.21875" style="376" customWidth="1"/>
    <col min="5131" max="5131" width="8.77734375" style="376" customWidth="1"/>
    <col min="5132" max="5132" width="6.21875" style="376" customWidth="1"/>
    <col min="5133" max="5133" width="5.6640625" style="376" customWidth="1"/>
    <col min="5134" max="5134" width="5.21875" style="376" customWidth="1"/>
    <col min="5135" max="5135" width="5.77734375" style="376" customWidth="1"/>
    <col min="5136" max="5136" width="8.88671875" style="376" customWidth="1"/>
    <col min="5137" max="5137" width="6.109375" style="376" customWidth="1"/>
    <col min="5138" max="5138" width="5" style="376" customWidth="1"/>
    <col min="5139" max="5139" width="6.109375" style="376" customWidth="1"/>
    <col min="5140" max="5140" width="4.88671875" style="376" customWidth="1"/>
    <col min="5141" max="5141" width="5.77734375" style="376" customWidth="1"/>
    <col min="5142" max="5143" width="5" style="376" customWidth="1"/>
    <col min="5144" max="5144" width="5.6640625" style="376" customWidth="1"/>
    <col min="5145" max="5145" width="5.21875" style="376" customWidth="1"/>
    <col min="5146" max="5146" width="6.5546875" style="376" customWidth="1"/>
    <col min="5147" max="5147" width="6" style="376" customWidth="1"/>
    <col min="5148" max="5148" width="5.77734375" style="376" customWidth="1"/>
    <col min="5149" max="5149" width="5.44140625" style="376" customWidth="1"/>
    <col min="5150" max="5150" width="5" style="376" customWidth="1"/>
    <col min="5151" max="5153" width="5.6640625" style="376" customWidth="1"/>
    <col min="5154" max="5154" width="5" style="376" customWidth="1"/>
    <col min="5155" max="5155" width="6.21875" style="376" customWidth="1"/>
    <col min="5156" max="5162" width="5.6640625" style="376" customWidth="1"/>
    <col min="5163" max="5376" width="8.77734375" style="376"/>
    <col min="5377" max="5377" width="9.21875" style="376" customWidth="1"/>
    <col min="5378" max="5378" width="8.21875" style="376" bestFit="1" customWidth="1"/>
    <col min="5379" max="5379" width="7.77734375" style="376" bestFit="1" customWidth="1"/>
    <col min="5380" max="5381" width="8.109375" style="376" customWidth="1"/>
    <col min="5382" max="5382" width="5.77734375" style="376" bestFit="1" customWidth="1"/>
    <col min="5383" max="5383" width="4.88671875" style="376" customWidth="1"/>
    <col min="5384" max="5384" width="6.21875" style="376" customWidth="1"/>
    <col min="5385" max="5385" width="6.109375" style="376" customWidth="1"/>
    <col min="5386" max="5386" width="4.21875" style="376" customWidth="1"/>
    <col min="5387" max="5387" width="8.77734375" style="376" customWidth="1"/>
    <col min="5388" max="5388" width="6.21875" style="376" customWidth="1"/>
    <col min="5389" max="5389" width="5.6640625" style="376" customWidth="1"/>
    <col min="5390" max="5390" width="5.21875" style="376" customWidth="1"/>
    <col min="5391" max="5391" width="5.77734375" style="376" customWidth="1"/>
    <col min="5392" max="5392" width="8.88671875" style="376" customWidth="1"/>
    <col min="5393" max="5393" width="6.109375" style="376" customWidth="1"/>
    <col min="5394" max="5394" width="5" style="376" customWidth="1"/>
    <col min="5395" max="5395" width="6.109375" style="376" customWidth="1"/>
    <col min="5396" max="5396" width="4.88671875" style="376" customWidth="1"/>
    <col min="5397" max="5397" width="5.77734375" style="376" customWidth="1"/>
    <col min="5398" max="5399" width="5" style="376" customWidth="1"/>
    <col min="5400" max="5400" width="5.6640625" style="376" customWidth="1"/>
    <col min="5401" max="5401" width="5.21875" style="376" customWidth="1"/>
    <col min="5402" max="5402" width="6.5546875" style="376" customWidth="1"/>
    <col min="5403" max="5403" width="6" style="376" customWidth="1"/>
    <col min="5404" max="5404" width="5.77734375" style="376" customWidth="1"/>
    <col min="5405" max="5405" width="5.44140625" style="376" customWidth="1"/>
    <col min="5406" max="5406" width="5" style="376" customWidth="1"/>
    <col min="5407" max="5409" width="5.6640625" style="376" customWidth="1"/>
    <col min="5410" max="5410" width="5" style="376" customWidth="1"/>
    <col min="5411" max="5411" width="6.21875" style="376" customWidth="1"/>
    <col min="5412" max="5418" width="5.6640625" style="376" customWidth="1"/>
    <col min="5419" max="5632" width="8.77734375" style="376"/>
    <col min="5633" max="5633" width="9.21875" style="376" customWidth="1"/>
    <col min="5634" max="5634" width="8.21875" style="376" bestFit="1" customWidth="1"/>
    <col min="5635" max="5635" width="7.77734375" style="376" bestFit="1" customWidth="1"/>
    <col min="5636" max="5637" width="8.109375" style="376" customWidth="1"/>
    <col min="5638" max="5638" width="5.77734375" style="376" bestFit="1" customWidth="1"/>
    <col min="5639" max="5639" width="4.88671875" style="376" customWidth="1"/>
    <col min="5640" max="5640" width="6.21875" style="376" customWidth="1"/>
    <col min="5641" max="5641" width="6.109375" style="376" customWidth="1"/>
    <col min="5642" max="5642" width="4.21875" style="376" customWidth="1"/>
    <col min="5643" max="5643" width="8.77734375" style="376" customWidth="1"/>
    <col min="5644" max="5644" width="6.21875" style="376" customWidth="1"/>
    <col min="5645" max="5645" width="5.6640625" style="376" customWidth="1"/>
    <col min="5646" max="5646" width="5.21875" style="376" customWidth="1"/>
    <col min="5647" max="5647" width="5.77734375" style="376" customWidth="1"/>
    <col min="5648" max="5648" width="8.88671875" style="376" customWidth="1"/>
    <col min="5649" max="5649" width="6.109375" style="376" customWidth="1"/>
    <col min="5650" max="5650" width="5" style="376" customWidth="1"/>
    <col min="5651" max="5651" width="6.109375" style="376" customWidth="1"/>
    <col min="5652" max="5652" width="4.88671875" style="376" customWidth="1"/>
    <col min="5653" max="5653" width="5.77734375" style="376" customWidth="1"/>
    <col min="5654" max="5655" width="5" style="376" customWidth="1"/>
    <col min="5656" max="5656" width="5.6640625" style="376" customWidth="1"/>
    <col min="5657" max="5657" width="5.21875" style="376" customWidth="1"/>
    <col min="5658" max="5658" width="6.5546875" style="376" customWidth="1"/>
    <col min="5659" max="5659" width="6" style="376" customWidth="1"/>
    <col min="5660" max="5660" width="5.77734375" style="376" customWidth="1"/>
    <col min="5661" max="5661" width="5.44140625" style="376" customWidth="1"/>
    <col min="5662" max="5662" width="5" style="376" customWidth="1"/>
    <col min="5663" max="5665" width="5.6640625" style="376" customWidth="1"/>
    <col min="5666" max="5666" width="5" style="376" customWidth="1"/>
    <col min="5667" max="5667" width="6.21875" style="376" customWidth="1"/>
    <col min="5668" max="5674" width="5.6640625" style="376" customWidth="1"/>
    <col min="5675" max="5888" width="8.77734375" style="376"/>
    <col min="5889" max="5889" width="9.21875" style="376" customWidth="1"/>
    <col min="5890" max="5890" width="8.21875" style="376" bestFit="1" customWidth="1"/>
    <col min="5891" max="5891" width="7.77734375" style="376" bestFit="1" customWidth="1"/>
    <col min="5892" max="5893" width="8.109375" style="376" customWidth="1"/>
    <col min="5894" max="5894" width="5.77734375" style="376" bestFit="1" customWidth="1"/>
    <col min="5895" max="5895" width="4.88671875" style="376" customWidth="1"/>
    <col min="5896" max="5896" width="6.21875" style="376" customWidth="1"/>
    <col min="5897" max="5897" width="6.109375" style="376" customWidth="1"/>
    <col min="5898" max="5898" width="4.21875" style="376" customWidth="1"/>
    <col min="5899" max="5899" width="8.77734375" style="376" customWidth="1"/>
    <col min="5900" max="5900" width="6.21875" style="376" customWidth="1"/>
    <col min="5901" max="5901" width="5.6640625" style="376" customWidth="1"/>
    <col min="5902" max="5902" width="5.21875" style="376" customWidth="1"/>
    <col min="5903" max="5903" width="5.77734375" style="376" customWidth="1"/>
    <col min="5904" max="5904" width="8.88671875" style="376" customWidth="1"/>
    <col min="5905" max="5905" width="6.109375" style="376" customWidth="1"/>
    <col min="5906" max="5906" width="5" style="376" customWidth="1"/>
    <col min="5907" max="5907" width="6.109375" style="376" customWidth="1"/>
    <col min="5908" max="5908" width="4.88671875" style="376" customWidth="1"/>
    <col min="5909" max="5909" width="5.77734375" style="376" customWidth="1"/>
    <col min="5910" max="5911" width="5" style="376" customWidth="1"/>
    <col min="5912" max="5912" width="5.6640625" style="376" customWidth="1"/>
    <col min="5913" max="5913" width="5.21875" style="376" customWidth="1"/>
    <col min="5914" max="5914" width="6.5546875" style="376" customWidth="1"/>
    <col min="5915" max="5915" width="6" style="376" customWidth="1"/>
    <col min="5916" max="5916" width="5.77734375" style="376" customWidth="1"/>
    <col min="5917" max="5917" width="5.44140625" style="376" customWidth="1"/>
    <col min="5918" max="5918" width="5" style="376" customWidth="1"/>
    <col min="5919" max="5921" width="5.6640625" style="376" customWidth="1"/>
    <col min="5922" max="5922" width="5" style="376" customWidth="1"/>
    <col min="5923" max="5923" width="6.21875" style="376" customWidth="1"/>
    <col min="5924" max="5930" width="5.6640625" style="376" customWidth="1"/>
    <col min="5931" max="6144" width="8.77734375" style="376"/>
    <col min="6145" max="6145" width="9.21875" style="376" customWidth="1"/>
    <col min="6146" max="6146" width="8.21875" style="376" bestFit="1" customWidth="1"/>
    <col min="6147" max="6147" width="7.77734375" style="376" bestFit="1" customWidth="1"/>
    <col min="6148" max="6149" width="8.109375" style="376" customWidth="1"/>
    <col min="6150" max="6150" width="5.77734375" style="376" bestFit="1" customWidth="1"/>
    <col min="6151" max="6151" width="4.88671875" style="376" customWidth="1"/>
    <col min="6152" max="6152" width="6.21875" style="376" customWidth="1"/>
    <col min="6153" max="6153" width="6.109375" style="376" customWidth="1"/>
    <col min="6154" max="6154" width="4.21875" style="376" customWidth="1"/>
    <col min="6155" max="6155" width="8.77734375" style="376" customWidth="1"/>
    <col min="6156" max="6156" width="6.21875" style="376" customWidth="1"/>
    <col min="6157" max="6157" width="5.6640625" style="376" customWidth="1"/>
    <col min="6158" max="6158" width="5.21875" style="376" customWidth="1"/>
    <col min="6159" max="6159" width="5.77734375" style="376" customWidth="1"/>
    <col min="6160" max="6160" width="8.88671875" style="376" customWidth="1"/>
    <col min="6161" max="6161" width="6.109375" style="376" customWidth="1"/>
    <col min="6162" max="6162" width="5" style="376" customWidth="1"/>
    <col min="6163" max="6163" width="6.109375" style="376" customWidth="1"/>
    <col min="6164" max="6164" width="4.88671875" style="376" customWidth="1"/>
    <col min="6165" max="6165" width="5.77734375" style="376" customWidth="1"/>
    <col min="6166" max="6167" width="5" style="376" customWidth="1"/>
    <col min="6168" max="6168" width="5.6640625" style="376" customWidth="1"/>
    <col min="6169" max="6169" width="5.21875" style="376" customWidth="1"/>
    <col min="6170" max="6170" width="6.5546875" style="376" customWidth="1"/>
    <col min="6171" max="6171" width="6" style="376" customWidth="1"/>
    <col min="6172" max="6172" width="5.77734375" style="376" customWidth="1"/>
    <col min="6173" max="6173" width="5.44140625" style="376" customWidth="1"/>
    <col min="6174" max="6174" width="5" style="376" customWidth="1"/>
    <col min="6175" max="6177" width="5.6640625" style="376" customWidth="1"/>
    <col min="6178" max="6178" width="5" style="376" customWidth="1"/>
    <col min="6179" max="6179" width="6.21875" style="376" customWidth="1"/>
    <col min="6180" max="6186" width="5.6640625" style="376" customWidth="1"/>
    <col min="6187" max="6400" width="8.77734375" style="376"/>
    <col min="6401" max="6401" width="9.21875" style="376" customWidth="1"/>
    <col min="6402" max="6402" width="8.21875" style="376" bestFit="1" customWidth="1"/>
    <col min="6403" max="6403" width="7.77734375" style="376" bestFit="1" customWidth="1"/>
    <col min="6404" max="6405" width="8.109375" style="376" customWidth="1"/>
    <col min="6406" max="6406" width="5.77734375" style="376" bestFit="1" customWidth="1"/>
    <col min="6407" max="6407" width="4.88671875" style="376" customWidth="1"/>
    <col min="6408" max="6408" width="6.21875" style="376" customWidth="1"/>
    <col min="6409" max="6409" width="6.109375" style="376" customWidth="1"/>
    <col min="6410" max="6410" width="4.21875" style="376" customWidth="1"/>
    <col min="6411" max="6411" width="8.77734375" style="376" customWidth="1"/>
    <col min="6412" max="6412" width="6.21875" style="376" customWidth="1"/>
    <col min="6413" max="6413" width="5.6640625" style="376" customWidth="1"/>
    <col min="6414" max="6414" width="5.21875" style="376" customWidth="1"/>
    <col min="6415" max="6415" width="5.77734375" style="376" customWidth="1"/>
    <col min="6416" max="6416" width="8.88671875" style="376" customWidth="1"/>
    <col min="6417" max="6417" width="6.109375" style="376" customWidth="1"/>
    <col min="6418" max="6418" width="5" style="376" customWidth="1"/>
    <col min="6419" max="6419" width="6.109375" style="376" customWidth="1"/>
    <col min="6420" max="6420" width="4.88671875" style="376" customWidth="1"/>
    <col min="6421" max="6421" width="5.77734375" style="376" customWidth="1"/>
    <col min="6422" max="6423" width="5" style="376" customWidth="1"/>
    <col min="6424" max="6424" width="5.6640625" style="376" customWidth="1"/>
    <col min="6425" max="6425" width="5.21875" style="376" customWidth="1"/>
    <col min="6426" max="6426" width="6.5546875" style="376" customWidth="1"/>
    <col min="6427" max="6427" width="6" style="376" customWidth="1"/>
    <col min="6428" max="6428" width="5.77734375" style="376" customWidth="1"/>
    <col min="6429" max="6429" width="5.44140625" style="376" customWidth="1"/>
    <col min="6430" max="6430" width="5" style="376" customWidth="1"/>
    <col min="6431" max="6433" width="5.6640625" style="376" customWidth="1"/>
    <col min="6434" max="6434" width="5" style="376" customWidth="1"/>
    <col min="6435" max="6435" width="6.21875" style="376" customWidth="1"/>
    <col min="6436" max="6442" width="5.6640625" style="376" customWidth="1"/>
    <col min="6443" max="6656" width="8.77734375" style="376"/>
    <col min="6657" max="6657" width="9.21875" style="376" customWidth="1"/>
    <col min="6658" max="6658" width="8.21875" style="376" bestFit="1" customWidth="1"/>
    <col min="6659" max="6659" width="7.77734375" style="376" bestFit="1" customWidth="1"/>
    <col min="6660" max="6661" width="8.109375" style="376" customWidth="1"/>
    <col min="6662" max="6662" width="5.77734375" style="376" bestFit="1" customWidth="1"/>
    <col min="6663" max="6663" width="4.88671875" style="376" customWidth="1"/>
    <col min="6664" max="6664" width="6.21875" style="376" customWidth="1"/>
    <col min="6665" max="6665" width="6.109375" style="376" customWidth="1"/>
    <col min="6666" max="6666" width="4.21875" style="376" customWidth="1"/>
    <col min="6667" max="6667" width="8.77734375" style="376" customWidth="1"/>
    <col min="6668" max="6668" width="6.21875" style="376" customWidth="1"/>
    <col min="6669" max="6669" width="5.6640625" style="376" customWidth="1"/>
    <col min="6670" max="6670" width="5.21875" style="376" customWidth="1"/>
    <col min="6671" max="6671" width="5.77734375" style="376" customWidth="1"/>
    <col min="6672" max="6672" width="8.88671875" style="376" customWidth="1"/>
    <col min="6673" max="6673" width="6.109375" style="376" customWidth="1"/>
    <col min="6674" max="6674" width="5" style="376" customWidth="1"/>
    <col min="6675" max="6675" width="6.109375" style="376" customWidth="1"/>
    <col min="6676" max="6676" width="4.88671875" style="376" customWidth="1"/>
    <col min="6677" max="6677" width="5.77734375" style="376" customWidth="1"/>
    <col min="6678" max="6679" width="5" style="376" customWidth="1"/>
    <col min="6680" max="6680" width="5.6640625" style="376" customWidth="1"/>
    <col min="6681" max="6681" width="5.21875" style="376" customWidth="1"/>
    <col min="6682" max="6682" width="6.5546875" style="376" customWidth="1"/>
    <col min="6683" max="6683" width="6" style="376" customWidth="1"/>
    <col min="6684" max="6684" width="5.77734375" style="376" customWidth="1"/>
    <col min="6685" max="6685" width="5.44140625" style="376" customWidth="1"/>
    <col min="6686" max="6686" width="5" style="376" customWidth="1"/>
    <col min="6687" max="6689" width="5.6640625" style="376" customWidth="1"/>
    <col min="6690" max="6690" width="5" style="376" customWidth="1"/>
    <col min="6691" max="6691" width="6.21875" style="376" customWidth="1"/>
    <col min="6692" max="6698" width="5.6640625" style="376" customWidth="1"/>
    <col min="6699" max="6912" width="8.77734375" style="376"/>
    <col min="6913" max="6913" width="9.21875" style="376" customWidth="1"/>
    <col min="6914" max="6914" width="8.21875" style="376" bestFit="1" customWidth="1"/>
    <col min="6915" max="6915" width="7.77734375" style="376" bestFit="1" customWidth="1"/>
    <col min="6916" max="6917" width="8.109375" style="376" customWidth="1"/>
    <col min="6918" max="6918" width="5.77734375" style="376" bestFit="1" customWidth="1"/>
    <col min="6919" max="6919" width="4.88671875" style="376" customWidth="1"/>
    <col min="6920" max="6920" width="6.21875" style="376" customWidth="1"/>
    <col min="6921" max="6921" width="6.109375" style="376" customWidth="1"/>
    <col min="6922" max="6922" width="4.21875" style="376" customWidth="1"/>
    <col min="6923" max="6923" width="8.77734375" style="376" customWidth="1"/>
    <col min="6924" max="6924" width="6.21875" style="376" customWidth="1"/>
    <col min="6925" max="6925" width="5.6640625" style="376" customWidth="1"/>
    <col min="6926" max="6926" width="5.21875" style="376" customWidth="1"/>
    <col min="6927" max="6927" width="5.77734375" style="376" customWidth="1"/>
    <col min="6928" max="6928" width="8.88671875" style="376" customWidth="1"/>
    <col min="6929" max="6929" width="6.109375" style="376" customWidth="1"/>
    <col min="6930" max="6930" width="5" style="376" customWidth="1"/>
    <col min="6931" max="6931" width="6.109375" style="376" customWidth="1"/>
    <col min="6932" max="6932" width="4.88671875" style="376" customWidth="1"/>
    <col min="6933" max="6933" width="5.77734375" style="376" customWidth="1"/>
    <col min="6934" max="6935" width="5" style="376" customWidth="1"/>
    <col min="6936" max="6936" width="5.6640625" style="376" customWidth="1"/>
    <col min="6937" max="6937" width="5.21875" style="376" customWidth="1"/>
    <col min="6938" max="6938" width="6.5546875" style="376" customWidth="1"/>
    <col min="6939" max="6939" width="6" style="376" customWidth="1"/>
    <col min="6940" max="6940" width="5.77734375" style="376" customWidth="1"/>
    <col min="6941" max="6941" width="5.44140625" style="376" customWidth="1"/>
    <col min="6942" max="6942" width="5" style="376" customWidth="1"/>
    <col min="6943" max="6945" width="5.6640625" style="376" customWidth="1"/>
    <col min="6946" max="6946" width="5" style="376" customWidth="1"/>
    <col min="6947" max="6947" width="6.21875" style="376" customWidth="1"/>
    <col min="6948" max="6954" width="5.6640625" style="376" customWidth="1"/>
    <col min="6955" max="7168" width="8.77734375" style="376"/>
    <col min="7169" max="7169" width="9.21875" style="376" customWidth="1"/>
    <col min="7170" max="7170" width="8.21875" style="376" bestFit="1" customWidth="1"/>
    <col min="7171" max="7171" width="7.77734375" style="376" bestFit="1" customWidth="1"/>
    <col min="7172" max="7173" width="8.109375" style="376" customWidth="1"/>
    <col min="7174" max="7174" width="5.77734375" style="376" bestFit="1" customWidth="1"/>
    <col min="7175" max="7175" width="4.88671875" style="376" customWidth="1"/>
    <col min="7176" max="7176" width="6.21875" style="376" customWidth="1"/>
    <col min="7177" max="7177" width="6.109375" style="376" customWidth="1"/>
    <col min="7178" max="7178" width="4.21875" style="376" customWidth="1"/>
    <col min="7179" max="7179" width="8.77734375" style="376" customWidth="1"/>
    <col min="7180" max="7180" width="6.21875" style="376" customWidth="1"/>
    <col min="7181" max="7181" width="5.6640625" style="376" customWidth="1"/>
    <col min="7182" max="7182" width="5.21875" style="376" customWidth="1"/>
    <col min="7183" max="7183" width="5.77734375" style="376" customWidth="1"/>
    <col min="7184" max="7184" width="8.88671875" style="376" customWidth="1"/>
    <col min="7185" max="7185" width="6.109375" style="376" customWidth="1"/>
    <col min="7186" max="7186" width="5" style="376" customWidth="1"/>
    <col min="7187" max="7187" width="6.109375" style="376" customWidth="1"/>
    <col min="7188" max="7188" width="4.88671875" style="376" customWidth="1"/>
    <col min="7189" max="7189" width="5.77734375" style="376" customWidth="1"/>
    <col min="7190" max="7191" width="5" style="376" customWidth="1"/>
    <col min="7192" max="7192" width="5.6640625" style="376" customWidth="1"/>
    <col min="7193" max="7193" width="5.21875" style="376" customWidth="1"/>
    <col min="7194" max="7194" width="6.5546875" style="376" customWidth="1"/>
    <col min="7195" max="7195" width="6" style="376" customWidth="1"/>
    <col min="7196" max="7196" width="5.77734375" style="376" customWidth="1"/>
    <col min="7197" max="7197" width="5.44140625" style="376" customWidth="1"/>
    <col min="7198" max="7198" width="5" style="376" customWidth="1"/>
    <col min="7199" max="7201" width="5.6640625" style="376" customWidth="1"/>
    <col min="7202" max="7202" width="5" style="376" customWidth="1"/>
    <col min="7203" max="7203" width="6.21875" style="376" customWidth="1"/>
    <col min="7204" max="7210" width="5.6640625" style="376" customWidth="1"/>
    <col min="7211" max="7424" width="8.77734375" style="376"/>
    <col min="7425" max="7425" width="9.21875" style="376" customWidth="1"/>
    <col min="7426" max="7426" width="8.21875" style="376" bestFit="1" customWidth="1"/>
    <col min="7427" max="7427" width="7.77734375" style="376" bestFit="1" customWidth="1"/>
    <col min="7428" max="7429" width="8.109375" style="376" customWidth="1"/>
    <col min="7430" max="7430" width="5.77734375" style="376" bestFit="1" customWidth="1"/>
    <col min="7431" max="7431" width="4.88671875" style="376" customWidth="1"/>
    <col min="7432" max="7432" width="6.21875" style="376" customWidth="1"/>
    <col min="7433" max="7433" width="6.109375" style="376" customWidth="1"/>
    <col min="7434" max="7434" width="4.21875" style="376" customWidth="1"/>
    <col min="7435" max="7435" width="8.77734375" style="376" customWidth="1"/>
    <col min="7436" max="7436" width="6.21875" style="376" customWidth="1"/>
    <col min="7437" max="7437" width="5.6640625" style="376" customWidth="1"/>
    <col min="7438" max="7438" width="5.21875" style="376" customWidth="1"/>
    <col min="7439" max="7439" width="5.77734375" style="376" customWidth="1"/>
    <col min="7440" max="7440" width="8.88671875" style="376" customWidth="1"/>
    <col min="7441" max="7441" width="6.109375" style="376" customWidth="1"/>
    <col min="7442" max="7442" width="5" style="376" customWidth="1"/>
    <col min="7443" max="7443" width="6.109375" style="376" customWidth="1"/>
    <col min="7444" max="7444" width="4.88671875" style="376" customWidth="1"/>
    <col min="7445" max="7445" width="5.77734375" style="376" customWidth="1"/>
    <col min="7446" max="7447" width="5" style="376" customWidth="1"/>
    <col min="7448" max="7448" width="5.6640625" style="376" customWidth="1"/>
    <col min="7449" max="7449" width="5.21875" style="376" customWidth="1"/>
    <col min="7450" max="7450" width="6.5546875" style="376" customWidth="1"/>
    <col min="7451" max="7451" width="6" style="376" customWidth="1"/>
    <col min="7452" max="7452" width="5.77734375" style="376" customWidth="1"/>
    <col min="7453" max="7453" width="5.44140625" style="376" customWidth="1"/>
    <col min="7454" max="7454" width="5" style="376" customWidth="1"/>
    <col min="7455" max="7457" width="5.6640625" style="376" customWidth="1"/>
    <col min="7458" max="7458" width="5" style="376" customWidth="1"/>
    <col min="7459" max="7459" width="6.21875" style="376" customWidth="1"/>
    <col min="7460" max="7466" width="5.6640625" style="376" customWidth="1"/>
    <col min="7467" max="7680" width="8.77734375" style="376"/>
    <col min="7681" max="7681" width="9.21875" style="376" customWidth="1"/>
    <col min="7682" max="7682" width="8.21875" style="376" bestFit="1" customWidth="1"/>
    <col min="7683" max="7683" width="7.77734375" style="376" bestFit="1" customWidth="1"/>
    <col min="7684" max="7685" width="8.109375" style="376" customWidth="1"/>
    <col min="7686" max="7686" width="5.77734375" style="376" bestFit="1" customWidth="1"/>
    <col min="7687" max="7687" width="4.88671875" style="376" customWidth="1"/>
    <col min="7688" max="7688" width="6.21875" style="376" customWidth="1"/>
    <col min="7689" max="7689" width="6.109375" style="376" customWidth="1"/>
    <col min="7690" max="7690" width="4.21875" style="376" customWidth="1"/>
    <col min="7691" max="7691" width="8.77734375" style="376" customWidth="1"/>
    <col min="7692" max="7692" width="6.21875" style="376" customWidth="1"/>
    <col min="7693" max="7693" width="5.6640625" style="376" customWidth="1"/>
    <col min="7694" max="7694" width="5.21875" style="376" customWidth="1"/>
    <col min="7695" max="7695" width="5.77734375" style="376" customWidth="1"/>
    <col min="7696" max="7696" width="8.88671875" style="376" customWidth="1"/>
    <col min="7697" max="7697" width="6.109375" style="376" customWidth="1"/>
    <col min="7698" max="7698" width="5" style="376" customWidth="1"/>
    <col min="7699" max="7699" width="6.109375" style="376" customWidth="1"/>
    <col min="7700" max="7700" width="4.88671875" style="376" customWidth="1"/>
    <col min="7701" max="7701" width="5.77734375" style="376" customWidth="1"/>
    <col min="7702" max="7703" width="5" style="376" customWidth="1"/>
    <col min="7704" max="7704" width="5.6640625" style="376" customWidth="1"/>
    <col min="7705" max="7705" width="5.21875" style="376" customWidth="1"/>
    <col min="7706" max="7706" width="6.5546875" style="376" customWidth="1"/>
    <col min="7707" max="7707" width="6" style="376" customWidth="1"/>
    <col min="7708" max="7708" width="5.77734375" style="376" customWidth="1"/>
    <col min="7709" max="7709" width="5.44140625" style="376" customWidth="1"/>
    <col min="7710" max="7710" width="5" style="376" customWidth="1"/>
    <col min="7711" max="7713" width="5.6640625" style="376" customWidth="1"/>
    <col min="7714" max="7714" width="5" style="376" customWidth="1"/>
    <col min="7715" max="7715" width="6.21875" style="376" customWidth="1"/>
    <col min="7716" max="7722" width="5.6640625" style="376" customWidth="1"/>
    <col min="7723" max="7936" width="8.77734375" style="376"/>
    <col min="7937" max="7937" width="9.21875" style="376" customWidth="1"/>
    <col min="7938" max="7938" width="8.21875" style="376" bestFit="1" customWidth="1"/>
    <col min="7939" max="7939" width="7.77734375" style="376" bestFit="1" customWidth="1"/>
    <col min="7940" max="7941" width="8.109375" style="376" customWidth="1"/>
    <col min="7942" max="7942" width="5.77734375" style="376" bestFit="1" customWidth="1"/>
    <col min="7943" max="7943" width="4.88671875" style="376" customWidth="1"/>
    <col min="7944" max="7944" width="6.21875" style="376" customWidth="1"/>
    <col min="7945" max="7945" width="6.109375" style="376" customWidth="1"/>
    <col min="7946" max="7946" width="4.21875" style="376" customWidth="1"/>
    <col min="7947" max="7947" width="8.77734375" style="376" customWidth="1"/>
    <col min="7948" max="7948" width="6.21875" style="376" customWidth="1"/>
    <col min="7949" max="7949" width="5.6640625" style="376" customWidth="1"/>
    <col min="7950" max="7950" width="5.21875" style="376" customWidth="1"/>
    <col min="7951" max="7951" width="5.77734375" style="376" customWidth="1"/>
    <col min="7952" max="7952" width="8.88671875" style="376" customWidth="1"/>
    <col min="7953" max="7953" width="6.109375" style="376" customWidth="1"/>
    <col min="7954" max="7954" width="5" style="376" customWidth="1"/>
    <col min="7955" max="7955" width="6.109375" style="376" customWidth="1"/>
    <col min="7956" max="7956" width="4.88671875" style="376" customWidth="1"/>
    <col min="7957" max="7957" width="5.77734375" style="376" customWidth="1"/>
    <col min="7958" max="7959" width="5" style="376" customWidth="1"/>
    <col min="7960" max="7960" width="5.6640625" style="376" customWidth="1"/>
    <col min="7961" max="7961" width="5.21875" style="376" customWidth="1"/>
    <col min="7962" max="7962" width="6.5546875" style="376" customWidth="1"/>
    <col min="7963" max="7963" width="6" style="376" customWidth="1"/>
    <col min="7964" max="7964" width="5.77734375" style="376" customWidth="1"/>
    <col min="7965" max="7965" width="5.44140625" style="376" customWidth="1"/>
    <col min="7966" max="7966" width="5" style="376" customWidth="1"/>
    <col min="7967" max="7969" width="5.6640625" style="376" customWidth="1"/>
    <col min="7970" max="7970" width="5" style="376" customWidth="1"/>
    <col min="7971" max="7971" width="6.21875" style="376" customWidth="1"/>
    <col min="7972" max="7978" width="5.6640625" style="376" customWidth="1"/>
    <col min="7979" max="8192" width="8.77734375" style="376"/>
    <col min="8193" max="8193" width="9.21875" style="376" customWidth="1"/>
    <col min="8194" max="8194" width="8.21875" style="376" bestFit="1" customWidth="1"/>
    <col min="8195" max="8195" width="7.77734375" style="376" bestFit="1" customWidth="1"/>
    <col min="8196" max="8197" width="8.109375" style="376" customWidth="1"/>
    <col min="8198" max="8198" width="5.77734375" style="376" bestFit="1" customWidth="1"/>
    <col min="8199" max="8199" width="4.88671875" style="376" customWidth="1"/>
    <col min="8200" max="8200" width="6.21875" style="376" customWidth="1"/>
    <col min="8201" max="8201" width="6.109375" style="376" customWidth="1"/>
    <col min="8202" max="8202" width="4.21875" style="376" customWidth="1"/>
    <col min="8203" max="8203" width="8.77734375" style="376" customWidth="1"/>
    <col min="8204" max="8204" width="6.21875" style="376" customWidth="1"/>
    <col min="8205" max="8205" width="5.6640625" style="376" customWidth="1"/>
    <col min="8206" max="8206" width="5.21875" style="376" customWidth="1"/>
    <col min="8207" max="8207" width="5.77734375" style="376" customWidth="1"/>
    <col min="8208" max="8208" width="8.88671875" style="376" customWidth="1"/>
    <col min="8209" max="8209" width="6.109375" style="376" customWidth="1"/>
    <col min="8210" max="8210" width="5" style="376" customWidth="1"/>
    <col min="8211" max="8211" width="6.109375" style="376" customWidth="1"/>
    <col min="8212" max="8212" width="4.88671875" style="376" customWidth="1"/>
    <col min="8213" max="8213" width="5.77734375" style="376" customWidth="1"/>
    <col min="8214" max="8215" width="5" style="376" customWidth="1"/>
    <col min="8216" max="8216" width="5.6640625" style="376" customWidth="1"/>
    <col min="8217" max="8217" width="5.21875" style="376" customWidth="1"/>
    <col min="8218" max="8218" width="6.5546875" style="376" customWidth="1"/>
    <col min="8219" max="8219" width="6" style="376" customWidth="1"/>
    <col min="8220" max="8220" width="5.77734375" style="376" customWidth="1"/>
    <col min="8221" max="8221" width="5.44140625" style="376" customWidth="1"/>
    <col min="8222" max="8222" width="5" style="376" customWidth="1"/>
    <col min="8223" max="8225" width="5.6640625" style="376" customWidth="1"/>
    <col min="8226" max="8226" width="5" style="376" customWidth="1"/>
    <col min="8227" max="8227" width="6.21875" style="376" customWidth="1"/>
    <col min="8228" max="8234" width="5.6640625" style="376" customWidth="1"/>
    <col min="8235" max="8448" width="8.77734375" style="376"/>
    <col min="8449" max="8449" width="9.21875" style="376" customWidth="1"/>
    <col min="8450" max="8450" width="8.21875" style="376" bestFit="1" customWidth="1"/>
    <col min="8451" max="8451" width="7.77734375" style="376" bestFit="1" customWidth="1"/>
    <col min="8452" max="8453" width="8.109375" style="376" customWidth="1"/>
    <col min="8454" max="8454" width="5.77734375" style="376" bestFit="1" customWidth="1"/>
    <col min="8455" max="8455" width="4.88671875" style="376" customWidth="1"/>
    <col min="8456" max="8456" width="6.21875" style="376" customWidth="1"/>
    <col min="8457" max="8457" width="6.109375" style="376" customWidth="1"/>
    <col min="8458" max="8458" width="4.21875" style="376" customWidth="1"/>
    <col min="8459" max="8459" width="8.77734375" style="376" customWidth="1"/>
    <col min="8460" max="8460" width="6.21875" style="376" customWidth="1"/>
    <col min="8461" max="8461" width="5.6640625" style="376" customWidth="1"/>
    <col min="8462" max="8462" width="5.21875" style="376" customWidth="1"/>
    <col min="8463" max="8463" width="5.77734375" style="376" customWidth="1"/>
    <col min="8464" max="8464" width="8.88671875" style="376" customWidth="1"/>
    <col min="8465" max="8465" width="6.109375" style="376" customWidth="1"/>
    <col min="8466" max="8466" width="5" style="376" customWidth="1"/>
    <col min="8467" max="8467" width="6.109375" style="376" customWidth="1"/>
    <col min="8468" max="8468" width="4.88671875" style="376" customWidth="1"/>
    <col min="8469" max="8469" width="5.77734375" style="376" customWidth="1"/>
    <col min="8470" max="8471" width="5" style="376" customWidth="1"/>
    <col min="8472" max="8472" width="5.6640625" style="376" customWidth="1"/>
    <col min="8473" max="8473" width="5.21875" style="376" customWidth="1"/>
    <col min="8474" max="8474" width="6.5546875" style="376" customWidth="1"/>
    <col min="8475" max="8475" width="6" style="376" customWidth="1"/>
    <col min="8476" max="8476" width="5.77734375" style="376" customWidth="1"/>
    <col min="8477" max="8477" width="5.44140625" style="376" customWidth="1"/>
    <col min="8478" max="8478" width="5" style="376" customWidth="1"/>
    <col min="8479" max="8481" width="5.6640625" style="376" customWidth="1"/>
    <col min="8482" max="8482" width="5" style="376" customWidth="1"/>
    <col min="8483" max="8483" width="6.21875" style="376" customWidth="1"/>
    <col min="8484" max="8490" width="5.6640625" style="376" customWidth="1"/>
    <col min="8491" max="8704" width="8.77734375" style="376"/>
    <col min="8705" max="8705" width="9.21875" style="376" customWidth="1"/>
    <col min="8706" max="8706" width="8.21875" style="376" bestFit="1" customWidth="1"/>
    <col min="8707" max="8707" width="7.77734375" style="376" bestFit="1" customWidth="1"/>
    <col min="8708" max="8709" width="8.109375" style="376" customWidth="1"/>
    <col min="8710" max="8710" width="5.77734375" style="376" bestFit="1" customWidth="1"/>
    <col min="8711" max="8711" width="4.88671875" style="376" customWidth="1"/>
    <col min="8712" max="8712" width="6.21875" style="376" customWidth="1"/>
    <col min="8713" max="8713" width="6.109375" style="376" customWidth="1"/>
    <col min="8714" max="8714" width="4.21875" style="376" customWidth="1"/>
    <col min="8715" max="8715" width="8.77734375" style="376" customWidth="1"/>
    <col min="8716" max="8716" width="6.21875" style="376" customWidth="1"/>
    <col min="8717" max="8717" width="5.6640625" style="376" customWidth="1"/>
    <col min="8718" max="8718" width="5.21875" style="376" customWidth="1"/>
    <col min="8719" max="8719" width="5.77734375" style="376" customWidth="1"/>
    <col min="8720" max="8720" width="8.88671875" style="376" customWidth="1"/>
    <col min="8721" max="8721" width="6.109375" style="376" customWidth="1"/>
    <col min="8722" max="8722" width="5" style="376" customWidth="1"/>
    <col min="8723" max="8723" width="6.109375" style="376" customWidth="1"/>
    <col min="8724" max="8724" width="4.88671875" style="376" customWidth="1"/>
    <col min="8725" max="8725" width="5.77734375" style="376" customWidth="1"/>
    <col min="8726" max="8727" width="5" style="376" customWidth="1"/>
    <col min="8728" max="8728" width="5.6640625" style="376" customWidth="1"/>
    <col min="8729" max="8729" width="5.21875" style="376" customWidth="1"/>
    <col min="8730" max="8730" width="6.5546875" style="376" customWidth="1"/>
    <col min="8731" max="8731" width="6" style="376" customWidth="1"/>
    <col min="8732" max="8732" width="5.77734375" style="376" customWidth="1"/>
    <col min="8733" max="8733" width="5.44140625" style="376" customWidth="1"/>
    <col min="8734" max="8734" width="5" style="376" customWidth="1"/>
    <col min="8735" max="8737" width="5.6640625" style="376" customWidth="1"/>
    <col min="8738" max="8738" width="5" style="376" customWidth="1"/>
    <col min="8739" max="8739" width="6.21875" style="376" customWidth="1"/>
    <col min="8740" max="8746" width="5.6640625" style="376" customWidth="1"/>
    <col min="8747" max="8960" width="8.77734375" style="376"/>
    <col min="8961" max="8961" width="9.21875" style="376" customWidth="1"/>
    <col min="8962" max="8962" width="8.21875" style="376" bestFit="1" customWidth="1"/>
    <col min="8963" max="8963" width="7.77734375" style="376" bestFit="1" customWidth="1"/>
    <col min="8964" max="8965" width="8.109375" style="376" customWidth="1"/>
    <col min="8966" max="8966" width="5.77734375" style="376" bestFit="1" customWidth="1"/>
    <col min="8967" max="8967" width="4.88671875" style="376" customWidth="1"/>
    <col min="8968" max="8968" width="6.21875" style="376" customWidth="1"/>
    <col min="8969" max="8969" width="6.109375" style="376" customWidth="1"/>
    <col min="8970" max="8970" width="4.21875" style="376" customWidth="1"/>
    <col min="8971" max="8971" width="8.77734375" style="376" customWidth="1"/>
    <col min="8972" max="8972" width="6.21875" style="376" customWidth="1"/>
    <col min="8973" max="8973" width="5.6640625" style="376" customWidth="1"/>
    <col min="8974" max="8974" width="5.21875" style="376" customWidth="1"/>
    <col min="8975" max="8975" width="5.77734375" style="376" customWidth="1"/>
    <col min="8976" max="8976" width="8.88671875" style="376" customWidth="1"/>
    <col min="8977" max="8977" width="6.109375" style="376" customWidth="1"/>
    <col min="8978" max="8978" width="5" style="376" customWidth="1"/>
    <col min="8979" max="8979" width="6.109375" style="376" customWidth="1"/>
    <col min="8980" max="8980" width="4.88671875" style="376" customWidth="1"/>
    <col min="8981" max="8981" width="5.77734375" style="376" customWidth="1"/>
    <col min="8982" max="8983" width="5" style="376" customWidth="1"/>
    <col min="8984" max="8984" width="5.6640625" style="376" customWidth="1"/>
    <col min="8985" max="8985" width="5.21875" style="376" customWidth="1"/>
    <col min="8986" max="8986" width="6.5546875" style="376" customWidth="1"/>
    <col min="8987" max="8987" width="6" style="376" customWidth="1"/>
    <col min="8988" max="8988" width="5.77734375" style="376" customWidth="1"/>
    <col min="8989" max="8989" width="5.44140625" style="376" customWidth="1"/>
    <col min="8990" max="8990" width="5" style="376" customWidth="1"/>
    <col min="8991" max="8993" width="5.6640625" style="376" customWidth="1"/>
    <col min="8994" max="8994" width="5" style="376" customWidth="1"/>
    <col min="8995" max="8995" width="6.21875" style="376" customWidth="1"/>
    <col min="8996" max="9002" width="5.6640625" style="376" customWidth="1"/>
    <col min="9003" max="9216" width="8.77734375" style="376"/>
    <col min="9217" max="9217" width="9.21875" style="376" customWidth="1"/>
    <col min="9218" max="9218" width="8.21875" style="376" bestFit="1" customWidth="1"/>
    <col min="9219" max="9219" width="7.77734375" style="376" bestFit="1" customWidth="1"/>
    <col min="9220" max="9221" width="8.109375" style="376" customWidth="1"/>
    <col min="9222" max="9222" width="5.77734375" style="376" bestFit="1" customWidth="1"/>
    <col min="9223" max="9223" width="4.88671875" style="376" customWidth="1"/>
    <col min="9224" max="9224" width="6.21875" style="376" customWidth="1"/>
    <col min="9225" max="9225" width="6.109375" style="376" customWidth="1"/>
    <col min="9226" max="9226" width="4.21875" style="376" customWidth="1"/>
    <col min="9227" max="9227" width="8.77734375" style="376" customWidth="1"/>
    <col min="9228" max="9228" width="6.21875" style="376" customWidth="1"/>
    <col min="9229" max="9229" width="5.6640625" style="376" customWidth="1"/>
    <col min="9230" max="9230" width="5.21875" style="376" customWidth="1"/>
    <col min="9231" max="9231" width="5.77734375" style="376" customWidth="1"/>
    <col min="9232" max="9232" width="8.88671875" style="376" customWidth="1"/>
    <col min="9233" max="9233" width="6.109375" style="376" customWidth="1"/>
    <col min="9234" max="9234" width="5" style="376" customWidth="1"/>
    <col min="9235" max="9235" width="6.109375" style="376" customWidth="1"/>
    <col min="9236" max="9236" width="4.88671875" style="376" customWidth="1"/>
    <col min="9237" max="9237" width="5.77734375" style="376" customWidth="1"/>
    <col min="9238" max="9239" width="5" style="376" customWidth="1"/>
    <col min="9240" max="9240" width="5.6640625" style="376" customWidth="1"/>
    <col min="9241" max="9241" width="5.21875" style="376" customWidth="1"/>
    <col min="9242" max="9242" width="6.5546875" style="376" customWidth="1"/>
    <col min="9243" max="9243" width="6" style="376" customWidth="1"/>
    <col min="9244" max="9244" width="5.77734375" style="376" customWidth="1"/>
    <col min="9245" max="9245" width="5.44140625" style="376" customWidth="1"/>
    <col min="9246" max="9246" width="5" style="376" customWidth="1"/>
    <col min="9247" max="9249" width="5.6640625" style="376" customWidth="1"/>
    <col min="9250" max="9250" width="5" style="376" customWidth="1"/>
    <col min="9251" max="9251" width="6.21875" style="376" customWidth="1"/>
    <col min="9252" max="9258" width="5.6640625" style="376" customWidth="1"/>
    <col min="9259" max="9472" width="8.77734375" style="376"/>
    <col min="9473" max="9473" width="9.21875" style="376" customWidth="1"/>
    <col min="9474" max="9474" width="8.21875" style="376" bestFit="1" customWidth="1"/>
    <col min="9475" max="9475" width="7.77734375" style="376" bestFit="1" customWidth="1"/>
    <col min="9476" max="9477" width="8.109375" style="376" customWidth="1"/>
    <col min="9478" max="9478" width="5.77734375" style="376" bestFit="1" customWidth="1"/>
    <col min="9479" max="9479" width="4.88671875" style="376" customWidth="1"/>
    <col min="9480" max="9480" width="6.21875" style="376" customWidth="1"/>
    <col min="9481" max="9481" width="6.109375" style="376" customWidth="1"/>
    <col min="9482" max="9482" width="4.21875" style="376" customWidth="1"/>
    <col min="9483" max="9483" width="8.77734375" style="376" customWidth="1"/>
    <col min="9484" max="9484" width="6.21875" style="376" customWidth="1"/>
    <col min="9485" max="9485" width="5.6640625" style="376" customWidth="1"/>
    <col min="9486" max="9486" width="5.21875" style="376" customWidth="1"/>
    <col min="9487" max="9487" width="5.77734375" style="376" customWidth="1"/>
    <col min="9488" max="9488" width="8.88671875" style="376" customWidth="1"/>
    <col min="9489" max="9489" width="6.109375" style="376" customWidth="1"/>
    <col min="9490" max="9490" width="5" style="376" customWidth="1"/>
    <col min="9491" max="9491" width="6.109375" style="376" customWidth="1"/>
    <col min="9492" max="9492" width="4.88671875" style="376" customWidth="1"/>
    <col min="9493" max="9493" width="5.77734375" style="376" customWidth="1"/>
    <col min="9494" max="9495" width="5" style="376" customWidth="1"/>
    <col min="9496" max="9496" width="5.6640625" style="376" customWidth="1"/>
    <col min="9497" max="9497" width="5.21875" style="376" customWidth="1"/>
    <col min="9498" max="9498" width="6.5546875" style="376" customWidth="1"/>
    <col min="9499" max="9499" width="6" style="376" customWidth="1"/>
    <col min="9500" max="9500" width="5.77734375" style="376" customWidth="1"/>
    <col min="9501" max="9501" width="5.44140625" style="376" customWidth="1"/>
    <col min="9502" max="9502" width="5" style="376" customWidth="1"/>
    <col min="9503" max="9505" width="5.6640625" style="376" customWidth="1"/>
    <col min="9506" max="9506" width="5" style="376" customWidth="1"/>
    <col min="9507" max="9507" width="6.21875" style="376" customWidth="1"/>
    <col min="9508" max="9514" width="5.6640625" style="376" customWidth="1"/>
    <col min="9515" max="9728" width="8.77734375" style="376"/>
    <col min="9729" max="9729" width="9.21875" style="376" customWidth="1"/>
    <col min="9730" max="9730" width="8.21875" style="376" bestFit="1" customWidth="1"/>
    <col min="9731" max="9731" width="7.77734375" style="376" bestFit="1" customWidth="1"/>
    <col min="9732" max="9733" width="8.109375" style="376" customWidth="1"/>
    <col min="9734" max="9734" width="5.77734375" style="376" bestFit="1" customWidth="1"/>
    <col min="9735" max="9735" width="4.88671875" style="376" customWidth="1"/>
    <col min="9736" max="9736" width="6.21875" style="376" customWidth="1"/>
    <col min="9737" max="9737" width="6.109375" style="376" customWidth="1"/>
    <col min="9738" max="9738" width="4.21875" style="376" customWidth="1"/>
    <col min="9739" max="9739" width="8.77734375" style="376" customWidth="1"/>
    <col min="9740" max="9740" width="6.21875" style="376" customWidth="1"/>
    <col min="9741" max="9741" width="5.6640625" style="376" customWidth="1"/>
    <col min="9742" max="9742" width="5.21875" style="376" customWidth="1"/>
    <col min="9743" max="9743" width="5.77734375" style="376" customWidth="1"/>
    <col min="9744" max="9744" width="8.88671875" style="376" customWidth="1"/>
    <col min="9745" max="9745" width="6.109375" style="376" customWidth="1"/>
    <col min="9746" max="9746" width="5" style="376" customWidth="1"/>
    <col min="9747" max="9747" width="6.109375" style="376" customWidth="1"/>
    <col min="9748" max="9748" width="4.88671875" style="376" customWidth="1"/>
    <col min="9749" max="9749" width="5.77734375" style="376" customWidth="1"/>
    <col min="9750" max="9751" width="5" style="376" customWidth="1"/>
    <col min="9752" max="9752" width="5.6640625" style="376" customWidth="1"/>
    <col min="9753" max="9753" width="5.21875" style="376" customWidth="1"/>
    <col min="9754" max="9754" width="6.5546875" style="376" customWidth="1"/>
    <col min="9755" max="9755" width="6" style="376" customWidth="1"/>
    <col min="9756" max="9756" width="5.77734375" style="376" customWidth="1"/>
    <col min="9757" max="9757" width="5.44140625" style="376" customWidth="1"/>
    <col min="9758" max="9758" width="5" style="376" customWidth="1"/>
    <col min="9759" max="9761" width="5.6640625" style="376" customWidth="1"/>
    <col min="9762" max="9762" width="5" style="376" customWidth="1"/>
    <col min="9763" max="9763" width="6.21875" style="376" customWidth="1"/>
    <col min="9764" max="9770" width="5.6640625" style="376" customWidth="1"/>
    <col min="9771" max="9984" width="8.77734375" style="376"/>
    <col min="9985" max="9985" width="9.21875" style="376" customWidth="1"/>
    <col min="9986" max="9986" width="8.21875" style="376" bestFit="1" customWidth="1"/>
    <col min="9987" max="9987" width="7.77734375" style="376" bestFit="1" customWidth="1"/>
    <col min="9988" max="9989" width="8.109375" style="376" customWidth="1"/>
    <col min="9990" max="9990" width="5.77734375" style="376" bestFit="1" customWidth="1"/>
    <col min="9991" max="9991" width="4.88671875" style="376" customWidth="1"/>
    <col min="9992" max="9992" width="6.21875" style="376" customWidth="1"/>
    <col min="9993" max="9993" width="6.109375" style="376" customWidth="1"/>
    <col min="9994" max="9994" width="4.21875" style="376" customWidth="1"/>
    <col min="9995" max="9995" width="8.77734375" style="376" customWidth="1"/>
    <col min="9996" max="9996" width="6.21875" style="376" customWidth="1"/>
    <col min="9997" max="9997" width="5.6640625" style="376" customWidth="1"/>
    <col min="9998" max="9998" width="5.21875" style="376" customWidth="1"/>
    <col min="9999" max="9999" width="5.77734375" style="376" customWidth="1"/>
    <col min="10000" max="10000" width="8.88671875" style="376" customWidth="1"/>
    <col min="10001" max="10001" width="6.109375" style="376" customWidth="1"/>
    <col min="10002" max="10002" width="5" style="376" customWidth="1"/>
    <col min="10003" max="10003" width="6.109375" style="376" customWidth="1"/>
    <col min="10004" max="10004" width="4.88671875" style="376" customWidth="1"/>
    <col min="10005" max="10005" width="5.77734375" style="376" customWidth="1"/>
    <col min="10006" max="10007" width="5" style="376" customWidth="1"/>
    <col min="10008" max="10008" width="5.6640625" style="376" customWidth="1"/>
    <col min="10009" max="10009" width="5.21875" style="376" customWidth="1"/>
    <col min="10010" max="10010" width="6.5546875" style="376" customWidth="1"/>
    <col min="10011" max="10011" width="6" style="376" customWidth="1"/>
    <col min="10012" max="10012" width="5.77734375" style="376" customWidth="1"/>
    <col min="10013" max="10013" width="5.44140625" style="376" customWidth="1"/>
    <col min="10014" max="10014" width="5" style="376" customWidth="1"/>
    <col min="10015" max="10017" width="5.6640625" style="376" customWidth="1"/>
    <col min="10018" max="10018" width="5" style="376" customWidth="1"/>
    <col min="10019" max="10019" width="6.21875" style="376" customWidth="1"/>
    <col min="10020" max="10026" width="5.6640625" style="376" customWidth="1"/>
    <col min="10027" max="10240" width="8.77734375" style="376"/>
    <col min="10241" max="10241" width="9.21875" style="376" customWidth="1"/>
    <col min="10242" max="10242" width="8.21875" style="376" bestFit="1" customWidth="1"/>
    <col min="10243" max="10243" width="7.77734375" style="376" bestFit="1" customWidth="1"/>
    <col min="10244" max="10245" width="8.109375" style="376" customWidth="1"/>
    <col min="10246" max="10246" width="5.77734375" style="376" bestFit="1" customWidth="1"/>
    <col min="10247" max="10247" width="4.88671875" style="376" customWidth="1"/>
    <col min="10248" max="10248" width="6.21875" style="376" customWidth="1"/>
    <col min="10249" max="10249" width="6.109375" style="376" customWidth="1"/>
    <col min="10250" max="10250" width="4.21875" style="376" customWidth="1"/>
    <col min="10251" max="10251" width="8.77734375" style="376" customWidth="1"/>
    <col min="10252" max="10252" width="6.21875" style="376" customWidth="1"/>
    <col min="10253" max="10253" width="5.6640625" style="376" customWidth="1"/>
    <col min="10254" max="10254" width="5.21875" style="376" customWidth="1"/>
    <col min="10255" max="10255" width="5.77734375" style="376" customWidth="1"/>
    <col min="10256" max="10256" width="8.88671875" style="376" customWidth="1"/>
    <col min="10257" max="10257" width="6.109375" style="376" customWidth="1"/>
    <col min="10258" max="10258" width="5" style="376" customWidth="1"/>
    <col min="10259" max="10259" width="6.109375" style="376" customWidth="1"/>
    <col min="10260" max="10260" width="4.88671875" style="376" customWidth="1"/>
    <col min="10261" max="10261" width="5.77734375" style="376" customWidth="1"/>
    <col min="10262" max="10263" width="5" style="376" customWidth="1"/>
    <col min="10264" max="10264" width="5.6640625" style="376" customWidth="1"/>
    <col min="10265" max="10265" width="5.21875" style="376" customWidth="1"/>
    <col min="10266" max="10266" width="6.5546875" style="376" customWidth="1"/>
    <col min="10267" max="10267" width="6" style="376" customWidth="1"/>
    <col min="10268" max="10268" width="5.77734375" style="376" customWidth="1"/>
    <col min="10269" max="10269" width="5.44140625" style="376" customWidth="1"/>
    <col min="10270" max="10270" width="5" style="376" customWidth="1"/>
    <col min="10271" max="10273" width="5.6640625" style="376" customWidth="1"/>
    <col min="10274" max="10274" width="5" style="376" customWidth="1"/>
    <col min="10275" max="10275" width="6.21875" style="376" customWidth="1"/>
    <col min="10276" max="10282" width="5.6640625" style="376" customWidth="1"/>
    <col min="10283" max="10496" width="8.77734375" style="376"/>
    <col min="10497" max="10497" width="9.21875" style="376" customWidth="1"/>
    <col min="10498" max="10498" width="8.21875" style="376" bestFit="1" customWidth="1"/>
    <col min="10499" max="10499" width="7.77734375" style="376" bestFit="1" customWidth="1"/>
    <col min="10500" max="10501" width="8.109375" style="376" customWidth="1"/>
    <col min="10502" max="10502" width="5.77734375" style="376" bestFit="1" customWidth="1"/>
    <col min="10503" max="10503" width="4.88671875" style="376" customWidth="1"/>
    <col min="10504" max="10504" width="6.21875" style="376" customWidth="1"/>
    <col min="10505" max="10505" width="6.109375" style="376" customWidth="1"/>
    <col min="10506" max="10506" width="4.21875" style="376" customWidth="1"/>
    <col min="10507" max="10507" width="8.77734375" style="376" customWidth="1"/>
    <col min="10508" max="10508" width="6.21875" style="376" customWidth="1"/>
    <col min="10509" max="10509" width="5.6640625" style="376" customWidth="1"/>
    <col min="10510" max="10510" width="5.21875" style="376" customWidth="1"/>
    <col min="10511" max="10511" width="5.77734375" style="376" customWidth="1"/>
    <col min="10512" max="10512" width="8.88671875" style="376" customWidth="1"/>
    <col min="10513" max="10513" width="6.109375" style="376" customWidth="1"/>
    <col min="10514" max="10514" width="5" style="376" customWidth="1"/>
    <col min="10515" max="10515" width="6.109375" style="376" customWidth="1"/>
    <col min="10516" max="10516" width="4.88671875" style="376" customWidth="1"/>
    <col min="10517" max="10517" width="5.77734375" style="376" customWidth="1"/>
    <col min="10518" max="10519" width="5" style="376" customWidth="1"/>
    <col min="10520" max="10520" width="5.6640625" style="376" customWidth="1"/>
    <col min="10521" max="10521" width="5.21875" style="376" customWidth="1"/>
    <col min="10522" max="10522" width="6.5546875" style="376" customWidth="1"/>
    <col min="10523" max="10523" width="6" style="376" customWidth="1"/>
    <col min="10524" max="10524" width="5.77734375" style="376" customWidth="1"/>
    <col min="10525" max="10525" width="5.44140625" style="376" customWidth="1"/>
    <col min="10526" max="10526" width="5" style="376" customWidth="1"/>
    <col min="10527" max="10529" width="5.6640625" style="376" customWidth="1"/>
    <col min="10530" max="10530" width="5" style="376" customWidth="1"/>
    <col min="10531" max="10531" width="6.21875" style="376" customWidth="1"/>
    <col min="10532" max="10538" width="5.6640625" style="376" customWidth="1"/>
    <col min="10539" max="10752" width="8.77734375" style="376"/>
    <col min="10753" max="10753" width="9.21875" style="376" customWidth="1"/>
    <col min="10754" max="10754" width="8.21875" style="376" bestFit="1" customWidth="1"/>
    <col min="10755" max="10755" width="7.77734375" style="376" bestFit="1" customWidth="1"/>
    <col min="10756" max="10757" width="8.109375" style="376" customWidth="1"/>
    <col min="10758" max="10758" width="5.77734375" style="376" bestFit="1" customWidth="1"/>
    <col min="10759" max="10759" width="4.88671875" style="376" customWidth="1"/>
    <col min="10760" max="10760" width="6.21875" style="376" customWidth="1"/>
    <col min="10761" max="10761" width="6.109375" style="376" customWidth="1"/>
    <col min="10762" max="10762" width="4.21875" style="376" customWidth="1"/>
    <col min="10763" max="10763" width="8.77734375" style="376" customWidth="1"/>
    <col min="10764" max="10764" width="6.21875" style="376" customWidth="1"/>
    <col min="10765" max="10765" width="5.6640625" style="376" customWidth="1"/>
    <col min="10766" max="10766" width="5.21875" style="376" customWidth="1"/>
    <col min="10767" max="10767" width="5.77734375" style="376" customWidth="1"/>
    <col min="10768" max="10768" width="8.88671875" style="376" customWidth="1"/>
    <col min="10769" max="10769" width="6.109375" style="376" customWidth="1"/>
    <col min="10770" max="10770" width="5" style="376" customWidth="1"/>
    <col min="10771" max="10771" width="6.109375" style="376" customWidth="1"/>
    <col min="10772" max="10772" width="4.88671875" style="376" customWidth="1"/>
    <col min="10773" max="10773" width="5.77734375" style="376" customWidth="1"/>
    <col min="10774" max="10775" width="5" style="376" customWidth="1"/>
    <col min="10776" max="10776" width="5.6640625" style="376" customWidth="1"/>
    <col min="10777" max="10777" width="5.21875" style="376" customWidth="1"/>
    <col min="10778" max="10778" width="6.5546875" style="376" customWidth="1"/>
    <col min="10779" max="10779" width="6" style="376" customWidth="1"/>
    <col min="10780" max="10780" width="5.77734375" style="376" customWidth="1"/>
    <col min="10781" max="10781" width="5.44140625" style="376" customWidth="1"/>
    <col min="10782" max="10782" width="5" style="376" customWidth="1"/>
    <col min="10783" max="10785" width="5.6640625" style="376" customWidth="1"/>
    <col min="10786" max="10786" width="5" style="376" customWidth="1"/>
    <col min="10787" max="10787" width="6.21875" style="376" customWidth="1"/>
    <col min="10788" max="10794" width="5.6640625" style="376" customWidth="1"/>
    <col min="10795" max="11008" width="8.77734375" style="376"/>
    <col min="11009" max="11009" width="9.21875" style="376" customWidth="1"/>
    <col min="11010" max="11010" width="8.21875" style="376" bestFit="1" customWidth="1"/>
    <col min="11011" max="11011" width="7.77734375" style="376" bestFit="1" customWidth="1"/>
    <col min="11012" max="11013" width="8.109375" style="376" customWidth="1"/>
    <col min="11014" max="11014" width="5.77734375" style="376" bestFit="1" customWidth="1"/>
    <col min="11015" max="11015" width="4.88671875" style="376" customWidth="1"/>
    <col min="11016" max="11016" width="6.21875" style="376" customWidth="1"/>
    <col min="11017" max="11017" width="6.109375" style="376" customWidth="1"/>
    <col min="11018" max="11018" width="4.21875" style="376" customWidth="1"/>
    <col min="11019" max="11019" width="8.77734375" style="376" customWidth="1"/>
    <col min="11020" max="11020" width="6.21875" style="376" customWidth="1"/>
    <col min="11021" max="11021" width="5.6640625" style="376" customWidth="1"/>
    <col min="11022" max="11022" width="5.21875" style="376" customWidth="1"/>
    <col min="11023" max="11023" width="5.77734375" style="376" customWidth="1"/>
    <col min="11024" max="11024" width="8.88671875" style="376" customWidth="1"/>
    <col min="11025" max="11025" width="6.109375" style="376" customWidth="1"/>
    <col min="11026" max="11026" width="5" style="376" customWidth="1"/>
    <col min="11027" max="11027" width="6.109375" style="376" customWidth="1"/>
    <col min="11028" max="11028" width="4.88671875" style="376" customWidth="1"/>
    <col min="11029" max="11029" width="5.77734375" style="376" customWidth="1"/>
    <col min="11030" max="11031" width="5" style="376" customWidth="1"/>
    <col min="11032" max="11032" width="5.6640625" style="376" customWidth="1"/>
    <col min="11033" max="11033" width="5.21875" style="376" customWidth="1"/>
    <col min="11034" max="11034" width="6.5546875" style="376" customWidth="1"/>
    <col min="11035" max="11035" width="6" style="376" customWidth="1"/>
    <col min="11036" max="11036" width="5.77734375" style="376" customWidth="1"/>
    <col min="11037" max="11037" width="5.44140625" style="376" customWidth="1"/>
    <col min="11038" max="11038" width="5" style="376" customWidth="1"/>
    <col min="11039" max="11041" width="5.6640625" style="376" customWidth="1"/>
    <col min="11042" max="11042" width="5" style="376" customWidth="1"/>
    <col min="11043" max="11043" width="6.21875" style="376" customWidth="1"/>
    <col min="11044" max="11050" width="5.6640625" style="376" customWidth="1"/>
    <col min="11051" max="11264" width="8.77734375" style="376"/>
    <col min="11265" max="11265" width="9.21875" style="376" customWidth="1"/>
    <col min="11266" max="11266" width="8.21875" style="376" bestFit="1" customWidth="1"/>
    <col min="11267" max="11267" width="7.77734375" style="376" bestFit="1" customWidth="1"/>
    <col min="11268" max="11269" width="8.109375" style="376" customWidth="1"/>
    <col min="11270" max="11270" width="5.77734375" style="376" bestFit="1" customWidth="1"/>
    <col min="11271" max="11271" width="4.88671875" style="376" customWidth="1"/>
    <col min="11272" max="11272" width="6.21875" style="376" customWidth="1"/>
    <col min="11273" max="11273" width="6.109375" style="376" customWidth="1"/>
    <col min="11274" max="11274" width="4.21875" style="376" customWidth="1"/>
    <col min="11275" max="11275" width="8.77734375" style="376" customWidth="1"/>
    <col min="11276" max="11276" width="6.21875" style="376" customWidth="1"/>
    <col min="11277" max="11277" width="5.6640625" style="376" customWidth="1"/>
    <col min="11278" max="11278" width="5.21875" style="376" customWidth="1"/>
    <col min="11279" max="11279" width="5.77734375" style="376" customWidth="1"/>
    <col min="11280" max="11280" width="8.88671875" style="376" customWidth="1"/>
    <col min="11281" max="11281" width="6.109375" style="376" customWidth="1"/>
    <col min="11282" max="11282" width="5" style="376" customWidth="1"/>
    <col min="11283" max="11283" width="6.109375" style="376" customWidth="1"/>
    <col min="11284" max="11284" width="4.88671875" style="376" customWidth="1"/>
    <col min="11285" max="11285" width="5.77734375" style="376" customWidth="1"/>
    <col min="11286" max="11287" width="5" style="376" customWidth="1"/>
    <col min="11288" max="11288" width="5.6640625" style="376" customWidth="1"/>
    <col min="11289" max="11289" width="5.21875" style="376" customWidth="1"/>
    <col min="11290" max="11290" width="6.5546875" style="376" customWidth="1"/>
    <col min="11291" max="11291" width="6" style="376" customWidth="1"/>
    <col min="11292" max="11292" width="5.77734375" style="376" customWidth="1"/>
    <col min="11293" max="11293" width="5.44140625" style="376" customWidth="1"/>
    <col min="11294" max="11294" width="5" style="376" customWidth="1"/>
    <col min="11295" max="11297" width="5.6640625" style="376" customWidth="1"/>
    <col min="11298" max="11298" width="5" style="376" customWidth="1"/>
    <col min="11299" max="11299" width="6.21875" style="376" customWidth="1"/>
    <col min="11300" max="11306" width="5.6640625" style="376" customWidth="1"/>
    <col min="11307" max="11520" width="8.77734375" style="376"/>
    <col min="11521" max="11521" width="9.21875" style="376" customWidth="1"/>
    <col min="11522" max="11522" width="8.21875" style="376" bestFit="1" customWidth="1"/>
    <col min="11523" max="11523" width="7.77734375" style="376" bestFit="1" customWidth="1"/>
    <col min="11524" max="11525" width="8.109375" style="376" customWidth="1"/>
    <col min="11526" max="11526" width="5.77734375" style="376" bestFit="1" customWidth="1"/>
    <col min="11527" max="11527" width="4.88671875" style="376" customWidth="1"/>
    <col min="11528" max="11528" width="6.21875" style="376" customWidth="1"/>
    <col min="11529" max="11529" width="6.109375" style="376" customWidth="1"/>
    <col min="11530" max="11530" width="4.21875" style="376" customWidth="1"/>
    <col min="11531" max="11531" width="8.77734375" style="376" customWidth="1"/>
    <col min="11532" max="11532" width="6.21875" style="376" customWidth="1"/>
    <col min="11533" max="11533" width="5.6640625" style="376" customWidth="1"/>
    <col min="11534" max="11534" width="5.21875" style="376" customWidth="1"/>
    <col min="11535" max="11535" width="5.77734375" style="376" customWidth="1"/>
    <col min="11536" max="11536" width="8.88671875" style="376" customWidth="1"/>
    <col min="11537" max="11537" width="6.109375" style="376" customWidth="1"/>
    <col min="11538" max="11538" width="5" style="376" customWidth="1"/>
    <col min="11539" max="11539" width="6.109375" style="376" customWidth="1"/>
    <col min="11540" max="11540" width="4.88671875" style="376" customWidth="1"/>
    <col min="11541" max="11541" width="5.77734375" style="376" customWidth="1"/>
    <col min="11542" max="11543" width="5" style="376" customWidth="1"/>
    <col min="11544" max="11544" width="5.6640625" style="376" customWidth="1"/>
    <col min="11545" max="11545" width="5.21875" style="376" customWidth="1"/>
    <col min="11546" max="11546" width="6.5546875" style="376" customWidth="1"/>
    <col min="11547" max="11547" width="6" style="376" customWidth="1"/>
    <col min="11548" max="11548" width="5.77734375" style="376" customWidth="1"/>
    <col min="11549" max="11549" width="5.44140625" style="376" customWidth="1"/>
    <col min="11550" max="11550" width="5" style="376" customWidth="1"/>
    <col min="11551" max="11553" width="5.6640625" style="376" customWidth="1"/>
    <col min="11554" max="11554" width="5" style="376" customWidth="1"/>
    <col min="11555" max="11555" width="6.21875" style="376" customWidth="1"/>
    <col min="11556" max="11562" width="5.6640625" style="376" customWidth="1"/>
    <col min="11563" max="11776" width="8.77734375" style="376"/>
    <col min="11777" max="11777" width="9.21875" style="376" customWidth="1"/>
    <col min="11778" max="11778" width="8.21875" style="376" bestFit="1" customWidth="1"/>
    <col min="11779" max="11779" width="7.77734375" style="376" bestFit="1" customWidth="1"/>
    <col min="11780" max="11781" width="8.109375" style="376" customWidth="1"/>
    <col min="11782" max="11782" width="5.77734375" style="376" bestFit="1" customWidth="1"/>
    <col min="11783" max="11783" width="4.88671875" style="376" customWidth="1"/>
    <col min="11784" max="11784" width="6.21875" style="376" customWidth="1"/>
    <col min="11785" max="11785" width="6.109375" style="376" customWidth="1"/>
    <col min="11786" max="11786" width="4.21875" style="376" customWidth="1"/>
    <col min="11787" max="11787" width="8.77734375" style="376" customWidth="1"/>
    <col min="11788" max="11788" width="6.21875" style="376" customWidth="1"/>
    <col min="11789" max="11789" width="5.6640625" style="376" customWidth="1"/>
    <col min="11790" max="11790" width="5.21875" style="376" customWidth="1"/>
    <col min="11791" max="11791" width="5.77734375" style="376" customWidth="1"/>
    <col min="11792" max="11792" width="8.88671875" style="376" customWidth="1"/>
    <col min="11793" max="11793" width="6.109375" style="376" customWidth="1"/>
    <col min="11794" max="11794" width="5" style="376" customWidth="1"/>
    <col min="11795" max="11795" width="6.109375" style="376" customWidth="1"/>
    <col min="11796" max="11796" width="4.88671875" style="376" customWidth="1"/>
    <col min="11797" max="11797" width="5.77734375" style="376" customWidth="1"/>
    <col min="11798" max="11799" width="5" style="376" customWidth="1"/>
    <col min="11800" max="11800" width="5.6640625" style="376" customWidth="1"/>
    <col min="11801" max="11801" width="5.21875" style="376" customWidth="1"/>
    <col min="11802" max="11802" width="6.5546875" style="376" customWidth="1"/>
    <col min="11803" max="11803" width="6" style="376" customWidth="1"/>
    <col min="11804" max="11804" width="5.77734375" style="376" customWidth="1"/>
    <col min="11805" max="11805" width="5.44140625" style="376" customWidth="1"/>
    <col min="11806" max="11806" width="5" style="376" customWidth="1"/>
    <col min="11807" max="11809" width="5.6640625" style="376" customWidth="1"/>
    <col min="11810" max="11810" width="5" style="376" customWidth="1"/>
    <col min="11811" max="11811" width="6.21875" style="376" customWidth="1"/>
    <col min="11812" max="11818" width="5.6640625" style="376" customWidth="1"/>
    <col min="11819" max="12032" width="8.77734375" style="376"/>
    <col min="12033" max="12033" width="9.21875" style="376" customWidth="1"/>
    <col min="12034" max="12034" width="8.21875" style="376" bestFit="1" customWidth="1"/>
    <col min="12035" max="12035" width="7.77734375" style="376" bestFit="1" customWidth="1"/>
    <col min="12036" max="12037" width="8.109375" style="376" customWidth="1"/>
    <col min="12038" max="12038" width="5.77734375" style="376" bestFit="1" customWidth="1"/>
    <col min="12039" max="12039" width="4.88671875" style="376" customWidth="1"/>
    <col min="12040" max="12040" width="6.21875" style="376" customWidth="1"/>
    <col min="12041" max="12041" width="6.109375" style="376" customWidth="1"/>
    <col min="12042" max="12042" width="4.21875" style="376" customWidth="1"/>
    <col min="12043" max="12043" width="8.77734375" style="376" customWidth="1"/>
    <col min="12044" max="12044" width="6.21875" style="376" customWidth="1"/>
    <col min="12045" max="12045" width="5.6640625" style="376" customWidth="1"/>
    <col min="12046" max="12046" width="5.21875" style="376" customWidth="1"/>
    <col min="12047" max="12047" width="5.77734375" style="376" customWidth="1"/>
    <col min="12048" max="12048" width="8.88671875" style="376" customWidth="1"/>
    <col min="12049" max="12049" width="6.109375" style="376" customWidth="1"/>
    <col min="12050" max="12050" width="5" style="376" customWidth="1"/>
    <col min="12051" max="12051" width="6.109375" style="376" customWidth="1"/>
    <col min="12052" max="12052" width="4.88671875" style="376" customWidth="1"/>
    <col min="12053" max="12053" width="5.77734375" style="376" customWidth="1"/>
    <col min="12054" max="12055" width="5" style="376" customWidth="1"/>
    <col min="12056" max="12056" width="5.6640625" style="376" customWidth="1"/>
    <col min="12057" max="12057" width="5.21875" style="376" customWidth="1"/>
    <col min="12058" max="12058" width="6.5546875" style="376" customWidth="1"/>
    <col min="12059" max="12059" width="6" style="376" customWidth="1"/>
    <col min="12060" max="12060" width="5.77734375" style="376" customWidth="1"/>
    <col min="12061" max="12061" width="5.44140625" style="376" customWidth="1"/>
    <col min="12062" max="12062" width="5" style="376" customWidth="1"/>
    <col min="12063" max="12065" width="5.6640625" style="376" customWidth="1"/>
    <col min="12066" max="12066" width="5" style="376" customWidth="1"/>
    <col min="12067" max="12067" width="6.21875" style="376" customWidth="1"/>
    <col min="12068" max="12074" width="5.6640625" style="376" customWidth="1"/>
    <col min="12075" max="12288" width="8.77734375" style="376"/>
    <col min="12289" max="12289" width="9.21875" style="376" customWidth="1"/>
    <col min="12290" max="12290" width="8.21875" style="376" bestFit="1" customWidth="1"/>
    <col min="12291" max="12291" width="7.77734375" style="376" bestFit="1" customWidth="1"/>
    <col min="12292" max="12293" width="8.109375" style="376" customWidth="1"/>
    <col min="12294" max="12294" width="5.77734375" style="376" bestFit="1" customWidth="1"/>
    <col min="12295" max="12295" width="4.88671875" style="376" customWidth="1"/>
    <col min="12296" max="12296" width="6.21875" style="376" customWidth="1"/>
    <col min="12297" max="12297" width="6.109375" style="376" customWidth="1"/>
    <col min="12298" max="12298" width="4.21875" style="376" customWidth="1"/>
    <col min="12299" max="12299" width="8.77734375" style="376" customWidth="1"/>
    <col min="12300" max="12300" width="6.21875" style="376" customWidth="1"/>
    <col min="12301" max="12301" width="5.6640625" style="376" customWidth="1"/>
    <col min="12302" max="12302" width="5.21875" style="376" customWidth="1"/>
    <col min="12303" max="12303" width="5.77734375" style="376" customWidth="1"/>
    <col min="12304" max="12304" width="8.88671875" style="376" customWidth="1"/>
    <col min="12305" max="12305" width="6.109375" style="376" customWidth="1"/>
    <col min="12306" max="12306" width="5" style="376" customWidth="1"/>
    <col min="12307" max="12307" width="6.109375" style="376" customWidth="1"/>
    <col min="12308" max="12308" width="4.88671875" style="376" customWidth="1"/>
    <col min="12309" max="12309" width="5.77734375" style="376" customWidth="1"/>
    <col min="12310" max="12311" width="5" style="376" customWidth="1"/>
    <col min="12312" max="12312" width="5.6640625" style="376" customWidth="1"/>
    <col min="12313" max="12313" width="5.21875" style="376" customWidth="1"/>
    <col min="12314" max="12314" width="6.5546875" style="376" customWidth="1"/>
    <col min="12315" max="12315" width="6" style="376" customWidth="1"/>
    <col min="12316" max="12316" width="5.77734375" style="376" customWidth="1"/>
    <col min="12317" max="12317" width="5.44140625" style="376" customWidth="1"/>
    <col min="12318" max="12318" width="5" style="376" customWidth="1"/>
    <col min="12319" max="12321" width="5.6640625" style="376" customWidth="1"/>
    <col min="12322" max="12322" width="5" style="376" customWidth="1"/>
    <col min="12323" max="12323" width="6.21875" style="376" customWidth="1"/>
    <col min="12324" max="12330" width="5.6640625" style="376" customWidth="1"/>
    <col min="12331" max="12544" width="8.77734375" style="376"/>
    <col min="12545" max="12545" width="9.21875" style="376" customWidth="1"/>
    <col min="12546" max="12546" width="8.21875" style="376" bestFit="1" customWidth="1"/>
    <col min="12547" max="12547" width="7.77734375" style="376" bestFit="1" customWidth="1"/>
    <col min="12548" max="12549" width="8.109375" style="376" customWidth="1"/>
    <col min="12550" max="12550" width="5.77734375" style="376" bestFit="1" customWidth="1"/>
    <col min="12551" max="12551" width="4.88671875" style="376" customWidth="1"/>
    <col min="12552" max="12552" width="6.21875" style="376" customWidth="1"/>
    <col min="12553" max="12553" width="6.109375" style="376" customWidth="1"/>
    <col min="12554" max="12554" width="4.21875" style="376" customWidth="1"/>
    <col min="12555" max="12555" width="8.77734375" style="376" customWidth="1"/>
    <col min="12556" max="12556" width="6.21875" style="376" customWidth="1"/>
    <col min="12557" max="12557" width="5.6640625" style="376" customWidth="1"/>
    <col min="12558" max="12558" width="5.21875" style="376" customWidth="1"/>
    <col min="12559" max="12559" width="5.77734375" style="376" customWidth="1"/>
    <col min="12560" max="12560" width="8.88671875" style="376" customWidth="1"/>
    <col min="12561" max="12561" width="6.109375" style="376" customWidth="1"/>
    <col min="12562" max="12562" width="5" style="376" customWidth="1"/>
    <col min="12563" max="12563" width="6.109375" style="376" customWidth="1"/>
    <col min="12564" max="12564" width="4.88671875" style="376" customWidth="1"/>
    <col min="12565" max="12565" width="5.77734375" style="376" customWidth="1"/>
    <col min="12566" max="12567" width="5" style="376" customWidth="1"/>
    <col min="12568" max="12568" width="5.6640625" style="376" customWidth="1"/>
    <col min="12569" max="12569" width="5.21875" style="376" customWidth="1"/>
    <col min="12570" max="12570" width="6.5546875" style="376" customWidth="1"/>
    <col min="12571" max="12571" width="6" style="376" customWidth="1"/>
    <col min="12572" max="12572" width="5.77734375" style="376" customWidth="1"/>
    <col min="12573" max="12573" width="5.44140625" style="376" customWidth="1"/>
    <col min="12574" max="12574" width="5" style="376" customWidth="1"/>
    <col min="12575" max="12577" width="5.6640625" style="376" customWidth="1"/>
    <col min="12578" max="12578" width="5" style="376" customWidth="1"/>
    <col min="12579" max="12579" width="6.21875" style="376" customWidth="1"/>
    <col min="12580" max="12586" width="5.6640625" style="376" customWidth="1"/>
    <col min="12587" max="12800" width="8.77734375" style="376"/>
    <col min="12801" max="12801" width="9.21875" style="376" customWidth="1"/>
    <col min="12802" max="12802" width="8.21875" style="376" bestFit="1" customWidth="1"/>
    <col min="12803" max="12803" width="7.77734375" style="376" bestFit="1" customWidth="1"/>
    <col min="12804" max="12805" width="8.109375" style="376" customWidth="1"/>
    <col min="12806" max="12806" width="5.77734375" style="376" bestFit="1" customWidth="1"/>
    <col min="12807" max="12807" width="4.88671875" style="376" customWidth="1"/>
    <col min="12808" max="12808" width="6.21875" style="376" customWidth="1"/>
    <col min="12809" max="12809" width="6.109375" style="376" customWidth="1"/>
    <col min="12810" max="12810" width="4.21875" style="376" customWidth="1"/>
    <col min="12811" max="12811" width="8.77734375" style="376" customWidth="1"/>
    <col min="12812" max="12812" width="6.21875" style="376" customWidth="1"/>
    <col min="12813" max="12813" width="5.6640625" style="376" customWidth="1"/>
    <col min="12814" max="12814" width="5.21875" style="376" customWidth="1"/>
    <col min="12815" max="12815" width="5.77734375" style="376" customWidth="1"/>
    <col min="12816" max="12816" width="8.88671875" style="376" customWidth="1"/>
    <col min="12817" max="12817" width="6.109375" style="376" customWidth="1"/>
    <col min="12818" max="12818" width="5" style="376" customWidth="1"/>
    <col min="12819" max="12819" width="6.109375" style="376" customWidth="1"/>
    <col min="12820" max="12820" width="4.88671875" style="376" customWidth="1"/>
    <col min="12821" max="12821" width="5.77734375" style="376" customWidth="1"/>
    <col min="12822" max="12823" width="5" style="376" customWidth="1"/>
    <col min="12824" max="12824" width="5.6640625" style="376" customWidth="1"/>
    <col min="12825" max="12825" width="5.21875" style="376" customWidth="1"/>
    <col min="12826" max="12826" width="6.5546875" style="376" customWidth="1"/>
    <col min="12827" max="12827" width="6" style="376" customWidth="1"/>
    <col min="12828" max="12828" width="5.77734375" style="376" customWidth="1"/>
    <col min="12829" max="12829" width="5.44140625" style="376" customWidth="1"/>
    <col min="12830" max="12830" width="5" style="376" customWidth="1"/>
    <col min="12831" max="12833" width="5.6640625" style="376" customWidth="1"/>
    <col min="12834" max="12834" width="5" style="376" customWidth="1"/>
    <col min="12835" max="12835" width="6.21875" style="376" customWidth="1"/>
    <col min="12836" max="12842" width="5.6640625" style="376" customWidth="1"/>
    <col min="12843" max="13056" width="8.77734375" style="376"/>
    <col min="13057" max="13057" width="9.21875" style="376" customWidth="1"/>
    <col min="13058" max="13058" width="8.21875" style="376" bestFit="1" customWidth="1"/>
    <col min="13059" max="13059" width="7.77734375" style="376" bestFit="1" customWidth="1"/>
    <col min="13060" max="13061" width="8.109375" style="376" customWidth="1"/>
    <col min="13062" max="13062" width="5.77734375" style="376" bestFit="1" customWidth="1"/>
    <col min="13063" max="13063" width="4.88671875" style="376" customWidth="1"/>
    <col min="13064" max="13064" width="6.21875" style="376" customWidth="1"/>
    <col min="13065" max="13065" width="6.109375" style="376" customWidth="1"/>
    <col min="13066" max="13066" width="4.21875" style="376" customWidth="1"/>
    <col min="13067" max="13067" width="8.77734375" style="376" customWidth="1"/>
    <col min="13068" max="13068" width="6.21875" style="376" customWidth="1"/>
    <col min="13069" max="13069" width="5.6640625" style="376" customWidth="1"/>
    <col min="13070" max="13070" width="5.21875" style="376" customWidth="1"/>
    <col min="13071" max="13071" width="5.77734375" style="376" customWidth="1"/>
    <col min="13072" max="13072" width="8.88671875" style="376" customWidth="1"/>
    <col min="13073" max="13073" width="6.109375" style="376" customWidth="1"/>
    <col min="13074" max="13074" width="5" style="376" customWidth="1"/>
    <col min="13075" max="13075" width="6.109375" style="376" customWidth="1"/>
    <col min="13076" max="13076" width="4.88671875" style="376" customWidth="1"/>
    <col min="13077" max="13077" width="5.77734375" style="376" customWidth="1"/>
    <col min="13078" max="13079" width="5" style="376" customWidth="1"/>
    <col min="13080" max="13080" width="5.6640625" style="376" customWidth="1"/>
    <col min="13081" max="13081" width="5.21875" style="376" customWidth="1"/>
    <col min="13082" max="13082" width="6.5546875" style="376" customWidth="1"/>
    <col min="13083" max="13083" width="6" style="376" customWidth="1"/>
    <col min="13084" max="13084" width="5.77734375" style="376" customWidth="1"/>
    <col min="13085" max="13085" width="5.44140625" style="376" customWidth="1"/>
    <col min="13086" max="13086" width="5" style="376" customWidth="1"/>
    <col min="13087" max="13089" width="5.6640625" style="376" customWidth="1"/>
    <col min="13090" max="13090" width="5" style="376" customWidth="1"/>
    <col min="13091" max="13091" width="6.21875" style="376" customWidth="1"/>
    <col min="13092" max="13098" width="5.6640625" style="376" customWidth="1"/>
    <col min="13099" max="13312" width="8.77734375" style="376"/>
    <col min="13313" max="13313" width="9.21875" style="376" customWidth="1"/>
    <col min="13314" max="13314" width="8.21875" style="376" bestFit="1" customWidth="1"/>
    <col min="13315" max="13315" width="7.77734375" style="376" bestFit="1" customWidth="1"/>
    <col min="13316" max="13317" width="8.109375" style="376" customWidth="1"/>
    <col min="13318" max="13318" width="5.77734375" style="376" bestFit="1" customWidth="1"/>
    <col min="13319" max="13319" width="4.88671875" style="376" customWidth="1"/>
    <col min="13320" max="13320" width="6.21875" style="376" customWidth="1"/>
    <col min="13321" max="13321" width="6.109375" style="376" customWidth="1"/>
    <col min="13322" max="13322" width="4.21875" style="376" customWidth="1"/>
    <col min="13323" max="13323" width="8.77734375" style="376" customWidth="1"/>
    <col min="13324" max="13324" width="6.21875" style="376" customWidth="1"/>
    <col min="13325" max="13325" width="5.6640625" style="376" customWidth="1"/>
    <col min="13326" max="13326" width="5.21875" style="376" customWidth="1"/>
    <col min="13327" max="13327" width="5.77734375" style="376" customWidth="1"/>
    <col min="13328" max="13328" width="8.88671875" style="376" customWidth="1"/>
    <col min="13329" max="13329" width="6.109375" style="376" customWidth="1"/>
    <col min="13330" max="13330" width="5" style="376" customWidth="1"/>
    <col min="13331" max="13331" width="6.109375" style="376" customWidth="1"/>
    <col min="13332" max="13332" width="4.88671875" style="376" customWidth="1"/>
    <col min="13333" max="13333" width="5.77734375" style="376" customWidth="1"/>
    <col min="13334" max="13335" width="5" style="376" customWidth="1"/>
    <col min="13336" max="13336" width="5.6640625" style="376" customWidth="1"/>
    <col min="13337" max="13337" width="5.21875" style="376" customWidth="1"/>
    <col min="13338" max="13338" width="6.5546875" style="376" customWidth="1"/>
    <col min="13339" max="13339" width="6" style="376" customWidth="1"/>
    <col min="13340" max="13340" width="5.77734375" style="376" customWidth="1"/>
    <col min="13341" max="13341" width="5.44140625" style="376" customWidth="1"/>
    <col min="13342" max="13342" width="5" style="376" customWidth="1"/>
    <col min="13343" max="13345" width="5.6640625" style="376" customWidth="1"/>
    <col min="13346" max="13346" width="5" style="376" customWidth="1"/>
    <col min="13347" max="13347" width="6.21875" style="376" customWidth="1"/>
    <col min="13348" max="13354" width="5.6640625" style="376" customWidth="1"/>
    <col min="13355" max="13568" width="8.77734375" style="376"/>
    <col min="13569" max="13569" width="9.21875" style="376" customWidth="1"/>
    <col min="13570" max="13570" width="8.21875" style="376" bestFit="1" customWidth="1"/>
    <col min="13571" max="13571" width="7.77734375" style="376" bestFit="1" customWidth="1"/>
    <col min="13572" max="13573" width="8.109375" style="376" customWidth="1"/>
    <col min="13574" max="13574" width="5.77734375" style="376" bestFit="1" customWidth="1"/>
    <col min="13575" max="13575" width="4.88671875" style="376" customWidth="1"/>
    <col min="13576" max="13576" width="6.21875" style="376" customWidth="1"/>
    <col min="13577" max="13577" width="6.109375" style="376" customWidth="1"/>
    <col min="13578" max="13578" width="4.21875" style="376" customWidth="1"/>
    <col min="13579" max="13579" width="8.77734375" style="376" customWidth="1"/>
    <col min="13580" max="13580" width="6.21875" style="376" customWidth="1"/>
    <col min="13581" max="13581" width="5.6640625" style="376" customWidth="1"/>
    <col min="13582" max="13582" width="5.21875" style="376" customWidth="1"/>
    <col min="13583" max="13583" width="5.77734375" style="376" customWidth="1"/>
    <col min="13584" max="13584" width="8.88671875" style="376" customWidth="1"/>
    <col min="13585" max="13585" width="6.109375" style="376" customWidth="1"/>
    <col min="13586" max="13586" width="5" style="376" customWidth="1"/>
    <col min="13587" max="13587" width="6.109375" style="376" customWidth="1"/>
    <col min="13588" max="13588" width="4.88671875" style="376" customWidth="1"/>
    <col min="13589" max="13589" width="5.77734375" style="376" customWidth="1"/>
    <col min="13590" max="13591" width="5" style="376" customWidth="1"/>
    <col min="13592" max="13592" width="5.6640625" style="376" customWidth="1"/>
    <col min="13593" max="13593" width="5.21875" style="376" customWidth="1"/>
    <col min="13594" max="13594" width="6.5546875" style="376" customWidth="1"/>
    <col min="13595" max="13595" width="6" style="376" customWidth="1"/>
    <col min="13596" max="13596" width="5.77734375" style="376" customWidth="1"/>
    <col min="13597" max="13597" width="5.44140625" style="376" customWidth="1"/>
    <col min="13598" max="13598" width="5" style="376" customWidth="1"/>
    <col min="13599" max="13601" width="5.6640625" style="376" customWidth="1"/>
    <col min="13602" max="13602" width="5" style="376" customWidth="1"/>
    <col min="13603" max="13603" width="6.21875" style="376" customWidth="1"/>
    <col min="13604" max="13610" width="5.6640625" style="376" customWidth="1"/>
    <col min="13611" max="13824" width="8.77734375" style="376"/>
    <col min="13825" max="13825" width="9.21875" style="376" customWidth="1"/>
    <col min="13826" max="13826" width="8.21875" style="376" bestFit="1" customWidth="1"/>
    <col min="13827" max="13827" width="7.77734375" style="376" bestFit="1" customWidth="1"/>
    <col min="13828" max="13829" width="8.109375" style="376" customWidth="1"/>
    <col min="13830" max="13830" width="5.77734375" style="376" bestFit="1" customWidth="1"/>
    <col min="13831" max="13831" width="4.88671875" style="376" customWidth="1"/>
    <col min="13832" max="13832" width="6.21875" style="376" customWidth="1"/>
    <col min="13833" max="13833" width="6.109375" style="376" customWidth="1"/>
    <col min="13834" max="13834" width="4.21875" style="376" customWidth="1"/>
    <col min="13835" max="13835" width="8.77734375" style="376" customWidth="1"/>
    <col min="13836" max="13836" width="6.21875" style="376" customWidth="1"/>
    <col min="13837" max="13837" width="5.6640625" style="376" customWidth="1"/>
    <col min="13838" max="13838" width="5.21875" style="376" customWidth="1"/>
    <col min="13839" max="13839" width="5.77734375" style="376" customWidth="1"/>
    <col min="13840" max="13840" width="8.88671875" style="376" customWidth="1"/>
    <col min="13841" max="13841" width="6.109375" style="376" customWidth="1"/>
    <col min="13842" max="13842" width="5" style="376" customWidth="1"/>
    <col min="13843" max="13843" width="6.109375" style="376" customWidth="1"/>
    <col min="13844" max="13844" width="4.88671875" style="376" customWidth="1"/>
    <col min="13845" max="13845" width="5.77734375" style="376" customWidth="1"/>
    <col min="13846" max="13847" width="5" style="376" customWidth="1"/>
    <col min="13848" max="13848" width="5.6640625" style="376" customWidth="1"/>
    <col min="13849" max="13849" width="5.21875" style="376" customWidth="1"/>
    <col min="13850" max="13850" width="6.5546875" style="376" customWidth="1"/>
    <col min="13851" max="13851" width="6" style="376" customWidth="1"/>
    <col min="13852" max="13852" width="5.77734375" style="376" customWidth="1"/>
    <col min="13853" max="13853" width="5.44140625" style="376" customWidth="1"/>
    <col min="13854" max="13854" width="5" style="376" customWidth="1"/>
    <col min="13855" max="13857" width="5.6640625" style="376" customWidth="1"/>
    <col min="13858" max="13858" width="5" style="376" customWidth="1"/>
    <col min="13859" max="13859" width="6.21875" style="376" customWidth="1"/>
    <col min="13860" max="13866" width="5.6640625" style="376" customWidth="1"/>
    <col min="13867" max="14080" width="8.77734375" style="376"/>
    <col min="14081" max="14081" width="9.21875" style="376" customWidth="1"/>
    <col min="14082" max="14082" width="8.21875" style="376" bestFit="1" customWidth="1"/>
    <col min="14083" max="14083" width="7.77734375" style="376" bestFit="1" customWidth="1"/>
    <col min="14084" max="14085" width="8.109375" style="376" customWidth="1"/>
    <col min="14086" max="14086" width="5.77734375" style="376" bestFit="1" customWidth="1"/>
    <col min="14087" max="14087" width="4.88671875" style="376" customWidth="1"/>
    <col min="14088" max="14088" width="6.21875" style="376" customWidth="1"/>
    <col min="14089" max="14089" width="6.109375" style="376" customWidth="1"/>
    <col min="14090" max="14090" width="4.21875" style="376" customWidth="1"/>
    <col min="14091" max="14091" width="8.77734375" style="376" customWidth="1"/>
    <col min="14092" max="14092" width="6.21875" style="376" customWidth="1"/>
    <col min="14093" max="14093" width="5.6640625" style="376" customWidth="1"/>
    <col min="14094" max="14094" width="5.21875" style="376" customWidth="1"/>
    <col min="14095" max="14095" width="5.77734375" style="376" customWidth="1"/>
    <col min="14096" max="14096" width="8.88671875" style="376" customWidth="1"/>
    <col min="14097" max="14097" width="6.109375" style="376" customWidth="1"/>
    <col min="14098" max="14098" width="5" style="376" customWidth="1"/>
    <col min="14099" max="14099" width="6.109375" style="376" customWidth="1"/>
    <col min="14100" max="14100" width="4.88671875" style="376" customWidth="1"/>
    <col min="14101" max="14101" width="5.77734375" style="376" customWidth="1"/>
    <col min="14102" max="14103" width="5" style="376" customWidth="1"/>
    <col min="14104" max="14104" width="5.6640625" style="376" customWidth="1"/>
    <col min="14105" max="14105" width="5.21875" style="376" customWidth="1"/>
    <col min="14106" max="14106" width="6.5546875" style="376" customWidth="1"/>
    <col min="14107" max="14107" width="6" style="376" customWidth="1"/>
    <col min="14108" max="14108" width="5.77734375" style="376" customWidth="1"/>
    <col min="14109" max="14109" width="5.44140625" style="376" customWidth="1"/>
    <col min="14110" max="14110" width="5" style="376" customWidth="1"/>
    <col min="14111" max="14113" width="5.6640625" style="376" customWidth="1"/>
    <col min="14114" max="14114" width="5" style="376" customWidth="1"/>
    <col min="14115" max="14115" width="6.21875" style="376" customWidth="1"/>
    <col min="14116" max="14122" width="5.6640625" style="376" customWidth="1"/>
    <col min="14123" max="14336" width="8.77734375" style="376"/>
    <col min="14337" max="14337" width="9.21875" style="376" customWidth="1"/>
    <col min="14338" max="14338" width="8.21875" style="376" bestFit="1" customWidth="1"/>
    <col min="14339" max="14339" width="7.77734375" style="376" bestFit="1" customWidth="1"/>
    <col min="14340" max="14341" width="8.109375" style="376" customWidth="1"/>
    <col min="14342" max="14342" width="5.77734375" style="376" bestFit="1" customWidth="1"/>
    <col min="14343" max="14343" width="4.88671875" style="376" customWidth="1"/>
    <col min="14344" max="14344" width="6.21875" style="376" customWidth="1"/>
    <col min="14345" max="14345" width="6.109375" style="376" customWidth="1"/>
    <col min="14346" max="14346" width="4.21875" style="376" customWidth="1"/>
    <col min="14347" max="14347" width="8.77734375" style="376" customWidth="1"/>
    <col min="14348" max="14348" width="6.21875" style="376" customWidth="1"/>
    <col min="14349" max="14349" width="5.6640625" style="376" customWidth="1"/>
    <col min="14350" max="14350" width="5.21875" style="376" customWidth="1"/>
    <col min="14351" max="14351" width="5.77734375" style="376" customWidth="1"/>
    <col min="14352" max="14352" width="8.88671875" style="376" customWidth="1"/>
    <col min="14353" max="14353" width="6.109375" style="376" customWidth="1"/>
    <col min="14354" max="14354" width="5" style="376" customWidth="1"/>
    <col min="14355" max="14355" width="6.109375" style="376" customWidth="1"/>
    <col min="14356" max="14356" width="4.88671875" style="376" customWidth="1"/>
    <col min="14357" max="14357" width="5.77734375" style="376" customWidth="1"/>
    <col min="14358" max="14359" width="5" style="376" customWidth="1"/>
    <col min="14360" max="14360" width="5.6640625" style="376" customWidth="1"/>
    <col min="14361" max="14361" width="5.21875" style="376" customWidth="1"/>
    <col min="14362" max="14362" width="6.5546875" style="376" customWidth="1"/>
    <col min="14363" max="14363" width="6" style="376" customWidth="1"/>
    <col min="14364" max="14364" width="5.77734375" style="376" customWidth="1"/>
    <col min="14365" max="14365" width="5.44140625" style="376" customWidth="1"/>
    <col min="14366" max="14366" width="5" style="376" customWidth="1"/>
    <col min="14367" max="14369" width="5.6640625" style="376" customWidth="1"/>
    <col min="14370" max="14370" width="5" style="376" customWidth="1"/>
    <col min="14371" max="14371" width="6.21875" style="376" customWidth="1"/>
    <col min="14372" max="14378" width="5.6640625" style="376" customWidth="1"/>
    <col min="14379" max="14592" width="8.77734375" style="376"/>
    <col min="14593" max="14593" width="9.21875" style="376" customWidth="1"/>
    <col min="14594" max="14594" width="8.21875" style="376" bestFit="1" customWidth="1"/>
    <col min="14595" max="14595" width="7.77734375" style="376" bestFit="1" customWidth="1"/>
    <col min="14596" max="14597" width="8.109375" style="376" customWidth="1"/>
    <col min="14598" max="14598" width="5.77734375" style="376" bestFit="1" customWidth="1"/>
    <col min="14599" max="14599" width="4.88671875" style="376" customWidth="1"/>
    <col min="14600" max="14600" width="6.21875" style="376" customWidth="1"/>
    <col min="14601" max="14601" width="6.109375" style="376" customWidth="1"/>
    <col min="14602" max="14602" width="4.21875" style="376" customWidth="1"/>
    <col min="14603" max="14603" width="8.77734375" style="376" customWidth="1"/>
    <col min="14604" max="14604" width="6.21875" style="376" customWidth="1"/>
    <col min="14605" max="14605" width="5.6640625" style="376" customWidth="1"/>
    <col min="14606" max="14606" width="5.21875" style="376" customWidth="1"/>
    <col min="14607" max="14607" width="5.77734375" style="376" customWidth="1"/>
    <col min="14608" max="14608" width="8.88671875" style="376" customWidth="1"/>
    <col min="14609" max="14609" width="6.109375" style="376" customWidth="1"/>
    <col min="14610" max="14610" width="5" style="376" customWidth="1"/>
    <col min="14611" max="14611" width="6.109375" style="376" customWidth="1"/>
    <col min="14612" max="14612" width="4.88671875" style="376" customWidth="1"/>
    <col min="14613" max="14613" width="5.77734375" style="376" customWidth="1"/>
    <col min="14614" max="14615" width="5" style="376" customWidth="1"/>
    <col min="14616" max="14616" width="5.6640625" style="376" customWidth="1"/>
    <col min="14617" max="14617" width="5.21875" style="376" customWidth="1"/>
    <col min="14618" max="14618" width="6.5546875" style="376" customWidth="1"/>
    <col min="14619" max="14619" width="6" style="376" customWidth="1"/>
    <col min="14620" max="14620" width="5.77734375" style="376" customWidth="1"/>
    <col min="14621" max="14621" width="5.44140625" style="376" customWidth="1"/>
    <col min="14622" max="14622" width="5" style="376" customWidth="1"/>
    <col min="14623" max="14625" width="5.6640625" style="376" customWidth="1"/>
    <col min="14626" max="14626" width="5" style="376" customWidth="1"/>
    <col min="14627" max="14627" width="6.21875" style="376" customWidth="1"/>
    <col min="14628" max="14634" width="5.6640625" style="376" customWidth="1"/>
    <col min="14635" max="14848" width="8.77734375" style="376"/>
    <col min="14849" max="14849" width="9.21875" style="376" customWidth="1"/>
    <col min="14850" max="14850" width="8.21875" style="376" bestFit="1" customWidth="1"/>
    <col min="14851" max="14851" width="7.77734375" style="376" bestFit="1" customWidth="1"/>
    <col min="14852" max="14853" width="8.109375" style="376" customWidth="1"/>
    <col min="14854" max="14854" width="5.77734375" style="376" bestFit="1" customWidth="1"/>
    <col min="14855" max="14855" width="4.88671875" style="376" customWidth="1"/>
    <col min="14856" max="14856" width="6.21875" style="376" customWidth="1"/>
    <col min="14857" max="14857" width="6.109375" style="376" customWidth="1"/>
    <col min="14858" max="14858" width="4.21875" style="376" customWidth="1"/>
    <col min="14859" max="14859" width="8.77734375" style="376" customWidth="1"/>
    <col min="14860" max="14860" width="6.21875" style="376" customWidth="1"/>
    <col min="14861" max="14861" width="5.6640625" style="376" customWidth="1"/>
    <col min="14862" max="14862" width="5.21875" style="376" customWidth="1"/>
    <col min="14863" max="14863" width="5.77734375" style="376" customWidth="1"/>
    <col min="14864" max="14864" width="8.88671875" style="376" customWidth="1"/>
    <col min="14865" max="14865" width="6.109375" style="376" customWidth="1"/>
    <col min="14866" max="14866" width="5" style="376" customWidth="1"/>
    <col min="14867" max="14867" width="6.109375" style="376" customWidth="1"/>
    <col min="14868" max="14868" width="4.88671875" style="376" customWidth="1"/>
    <col min="14869" max="14869" width="5.77734375" style="376" customWidth="1"/>
    <col min="14870" max="14871" width="5" style="376" customWidth="1"/>
    <col min="14872" max="14872" width="5.6640625" style="376" customWidth="1"/>
    <col min="14873" max="14873" width="5.21875" style="376" customWidth="1"/>
    <col min="14874" max="14874" width="6.5546875" style="376" customWidth="1"/>
    <col min="14875" max="14875" width="6" style="376" customWidth="1"/>
    <col min="14876" max="14876" width="5.77734375" style="376" customWidth="1"/>
    <col min="14877" max="14877" width="5.44140625" style="376" customWidth="1"/>
    <col min="14878" max="14878" width="5" style="376" customWidth="1"/>
    <col min="14879" max="14881" width="5.6640625" style="376" customWidth="1"/>
    <col min="14882" max="14882" width="5" style="376" customWidth="1"/>
    <col min="14883" max="14883" width="6.21875" style="376" customWidth="1"/>
    <col min="14884" max="14890" width="5.6640625" style="376" customWidth="1"/>
    <col min="14891" max="15104" width="8.77734375" style="376"/>
    <col min="15105" max="15105" width="9.21875" style="376" customWidth="1"/>
    <col min="15106" max="15106" width="8.21875" style="376" bestFit="1" customWidth="1"/>
    <col min="15107" max="15107" width="7.77734375" style="376" bestFit="1" customWidth="1"/>
    <col min="15108" max="15109" width="8.109375" style="376" customWidth="1"/>
    <col min="15110" max="15110" width="5.77734375" style="376" bestFit="1" customWidth="1"/>
    <col min="15111" max="15111" width="4.88671875" style="376" customWidth="1"/>
    <col min="15112" max="15112" width="6.21875" style="376" customWidth="1"/>
    <col min="15113" max="15113" width="6.109375" style="376" customWidth="1"/>
    <col min="15114" max="15114" width="4.21875" style="376" customWidth="1"/>
    <col min="15115" max="15115" width="8.77734375" style="376" customWidth="1"/>
    <col min="15116" max="15116" width="6.21875" style="376" customWidth="1"/>
    <col min="15117" max="15117" width="5.6640625" style="376" customWidth="1"/>
    <col min="15118" max="15118" width="5.21875" style="376" customWidth="1"/>
    <col min="15119" max="15119" width="5.77734375" style="376" customWidth="1"/>
    <col min="15120" max="15120" width="8.88671875" style="376" customWidth="1"/>
    <col min="15121" max="15121" width="6.109375" style="376" customWidth="1"/>
    <col min="15122" max="15122" width="5" style="376" customWidth="1"/>
    <col min="15123" max="15123" width="6.109375" style="376" customWidth="1"/>
    <col min="15124" max="15124" width="4.88671875" style="376" customWidth="1"/>
    <col min="15125" max="15125" width="5.77734375" style="376" customWidth="1"/>
    <col min="15126" max="15127" width="5" style="376" customWidth="1"/>
    <col min="15128" max="15128" width="5.6640625" style="376" customWidth="1"/>
    <col min="15129" max="15129" width="5.21875" style="376" customWidth="1"/>
    <col min="15130" max="15130" width="6.5546875" style="376" customWidth="1"/>
    <col min="15131" max="15131" width="6" style="376" customWidth="1"/>
    <col min="15132" max="15132" width="5.77734375" style="376" customWidth="1"/>
    <col min="15133" max="15133" width="5.44140625" style="376" customWidth="1"/>
    <col min="15134" max="15134" width="5" style="376" customWidth="1"/>
    <col min="15135" max="15137" width="5.6640625" style="376" customWidth="1"/>
    <col min="15138" max="15138" width="5" style="376" customWidth="1"/>
    <col min="15139" max="15139" width="6.21875" style="376" customWidth="1"/>
    <col min="15140" max="15146" width="5.6640625" style="376" customWidth="1"/>
    <col min="15147" max="15360" width="8.77734375" style="376"/>
    <col min="15361" max="15361" width="9.21875" style="376" customWidth="1"/>
    <col min="15362" max="15362" width="8.21875" style="376" bestFit="1" customWidth="1"/>
    <col min="15363" max="15363" width="7.77734375" style="376" bestFit="1" customWidth="1"/>
    <col min="15364" max="15365" width="8.109375" style="376" customWidth="1"/>
    <col min="15366" max="15366" width="5.77734375" style="376" bestFit="1" customWidth="1"/>
    <col min="15367" max="15367" width="4.88671875" style="376" customWidth="1"/>
    <col min="15368" max="15368" width="6.21875" style="376" customWidth="1"/>
    <col min="15369" max="15369" width="6.109375" style="376" customWidth="1"/>
    <col min="15370" max="15370" width="4.21875" style="376" customWidth="1"/>
    <col min="15371" max="15371" width="8.77734375" style="376" customWidth="1"/>
    <col min="15372" max="15372" width="6.21875" style="376" customWidth="1"/>
    <col min="15373" max="15373" width="5.6640625" style="376" customWidth="1"/>
    <col min="15374" max="15374" width="5.21875" style="376" customWidth="1"/>
    <col min="15375" max="15375" width="5.77734375" style="376" customWidth="1"/>
    <col min="15376" max="15376" width="8.88671875" style="376" customWidth="1"/>
    <col min="15377" max="15377" width="6.109375" style="376" customWidth="1"/>
    <col min="15378" max="15378" width="5" style="376" customWidth="1"/>
    <col min="15379" max="15379" width="6.109375" style="376" customWidth="1"/>
    <col min="15380" max="15380" width="4.88671875" style="376" customWidth="1"/>
    <col min="15381" max="15381" width="5.77734375" style="376" customWidth="1"/>
    <col min="15382" max="15383" width="5" style="376" customWidth="1"/>
    <col min="15384" max="15384" width="5.6640625" style="376" customWidth="1"/>
    <col min="15385" max="15385" width="5.21875" style="376" customWidth="1"/>
    <col min="15386" max="15386" width="6.5546875" style="376" customWidth="1"/>
    <col min="15387" max="15387" width="6" style="376" customWidth="1"/>
    <col min="15388" max="15388" width="5.77734375" style="376" customWidth="1"/>
    <col min="15389" max="15389" width="5.44140625" style="376" customWidth="1"/>
    <col min="15390" max="15390" width="5" style="376" customWidth="1"/>
    <col min="15391" max="15393" width="5.6640625" style="376" customWidth="1"/>
    <col min="15394" max="15394" width="5" style="376" customWidth="1"/>
    <col min="15395" max="15395" width="6.21875" style="376" customWidth="1"/>
    <col min="15396" max="15402" width="5.6640625" style="376" customWidth="1"/>
    <col min="15403" max="15616" width="8.77734375" style="376"/>
    <col min="15617" max="15617" width="9.21875" style="376" customWidth="1"/>
    <col min="15618" max="15618" width="8.21875" style="376" bestFit="1" customWidth="1"/>
    <col min="15619" max="15619" width="7.77734375" style="376" bestFit="1" customWidth="1"/>
    <col min="15620" max="15621" width="8.109375" style="376" customWidth="1"/>
    <col min="15622" max="15622" width="5.77734375" style="376" bestFit="1" customWidth="1"/>
    <col min="15623" max="15623" width="4.88671875" style="376" customWidth="1"/>
    <col min="15624" max="15624" width="6.21875" style="376" customWidth="1"/>
    <col min="15625" max="15625" width="6.109375" style="376" customWidth="1"/>
    <col min="15626" max="15626" width="4.21875" style="376" customWidth="1"/>
    <col min="15627" max="15627" width="8.77734375" style="376" customWidth="1"/>
    <col min="15628" max="15628" width="6.21875" style="376" customWidth="1"/>
    <col min="15629" max="15629" width="5.6640625" style="376" customWidth="1"/>
    <col min="15630" max="15630" width="5.21875" style="376" customWidth="1"/>
    <col min="15631" max="15631" width="5.77734375" style="376" customWidth="1"/>
    <col min="15632" max="15632" width="8.88671875" style="376" customWidth="1"/>
    <col min="15633" max="15633" width="6.109375" style="376" customWidth="1"/>
    <col min="15634" max="15634" width="5" style="376" customWidth="1"/>
    <col min="15635" max="15635" width="6.109375" style="376" customWidth="1"/>
    <col min="15636" max="15636" width="4.88671875" style="376" customWidth="1"/>
    <col min="15637" max="15637" width="5.77734375" style="376" customWidth="1"/>
    <col min="15638" max="15639" width="5" style="376" customWidth="1"/>
    <col min="15640" max="15640" width="5.6640625" style="376" customWidth="1"/>
    <col min="15641" max="15641" width="5.21875" style="376" customWidth="1"/>
    <col min="15642" max="15642" width="6.5546875" style="376" customWidth="1"/>
    <col min="15643" max="15643" width="6" style="376" customWidth="1"/>
    <col min="15644" max="15644" width="5.77734375" style="376" customWidth="1"/>
    <col min="15645" max="15645" width="5.44140625" style="376" customWidth="1"/>
    <col min="15646" max="15646" width="5" style="376" customWidth="1"/>
    <col min="15647" max="15649" width="5.6640625" style="376" customWidth="1"/>
    <col min="15650" max="15650" width="5" style="376" customWidth="1"/>
    <col min="15651" max="15651" width="6.21875" style="376" customWidth="1"/>
    <col min="15652" max="15658" width="5.6640625" style="376" customWidth="1"/>
    <col min="15659" max="15872" width="8.77734375" style="376"/>
    <col min="15873" max="15873" width="9.21875" style="376" customWidth="1"/>
    <col min="15874" max="15874" width="8.21875" style="376" bestFit="1" customWidth="1"/>
    <col min="15875" max="15875" width="7.77734375" style="376" bestFit="1" customWidth="1"/>
    <col min="15876" max="15877" width="8.109375" style="376" customWidth="1"/>
    <col min="15878" max="15878" width="5.77734375" style="376" bestFit="1" customWidth="1"/>
    <col min="15879" max="15879" width="4.88671875" style="376" customWidth="1"/>
    <col min="15880" max="15880" width="6.21875" style="376" customWidth="1"/>
    <col min="15881" max="15881" width="6.109375" style="376" customWidth="1"/>
    <col min="15882" max="15882" width="4.21875" style="376" customWidth="1"/>
    <col min="15883" max="15883" width="8.77734375" style="376" customWidth="1"/>
    <col min="15884" max="15884" width="6.21875" style="376" customWidth="1"/>
    <col min="15885" max="15885" width="5.6640625" style="376" customWidth="1"/>
    <col min="15886" max="15886" width="5.21875" style="376" customWidth="1"/>
    <col min="15887" max="15887" width="5.77734375" style="376" customWidth="1"/>
    <col min="15888" max="15888" width="8.88671875" style="376" customWidth="1"/>
    <col min="15889" max="15889" width="6.109375" style="376" customWidth="1"/>
    <col min="15890" max="15890" width="5" style="376" customWidth="1"/>
    <col min="15891" max="15891" width="6.109375" style="376" customWidth="1"/>
    <col min="15892" max="15892" width="4.88671875" style="376" customWidth="1"/>
    <col min="15893" max="15893" width="5.77734375" style="376" customWidth="1"/>
    <col min="15894" max="15895" width="5" style="376" customWidth="1"/>
    <col min="15896" max="15896" width="5.6640625" style="376" customWidth="1"/>
    <col min="15897" max="15897" width="5.21875" style="376" customWidth="1"/>
    <col min="15898" max="15898" width="6.5546875" style="376" customWidth="1"/>
    <col min="15899" max="15899" width="6" style="376" customWidth="1"/>
    <col min="15900" max="15900" width="5.77734375" style="376" customWidth="1"/>
    <col min="15901" max="15901" width="5.44140625" style="376" customWidth="1"/>
    <col min="15902" max="15902" width="5" style="376" customWidth="1"/>
    <col min="15903" max="15905" width="5.6640625" style="376" customWidth="1"/>
    <col min="15906" max="15906" width="5" style="376" customWidth="1"/>
    <col min="15907" max="15907" width="6.21875" style="376" customWidth="1"/>
    <col min="15908" max="15914" width="5.6640625" style="376" customWidth="1"/>
    <col min="15915" max="16128" width="8.77734375" style="376"/>
    <col min="16129" max="16129" width="9.21875" style="376" customWidth="1"/>
    <col min="16130" max="16130" width="8.21875" style="376" bestFit="1" customWidth="1"/>
    <col min="16131" max="16131" width="7.77734375" style="376" bestFit="1" customWidth="1"/>
    <col min="16132" max="16133" width="8.109375" style="376" customWidth="1"/>
    <col min="16134" max="16134" width="5.77734375" style="376" bestFit="1" customWidth="1"/>
    <col min="16135" max="16135" width="4.88671875" style="376" customWidth="1"/>
    <col min="16136" max="16136" width="6.21875" style="376" customWidth="1"/>
    <col min="16137" max="16137" width="6.109375" style="376" customWidth="1"/>
    <col min="16138" max="16138" width="4.21875" style="376" customWidth="1"/>
    <col min="16139" max="16139" width="8.77734375" style="376" customWidth="1"/>
    <col min="16140" max="16140" width="6.21875" style="376" customWidth="1"/>
    <col min="16141" max="16141" width="5.6640625" style="376" customWidth="1"/>
    <col min="16142" max="16142" width="5.21875" style="376" customWidth="1"/>
    <col min="16143" max="16143" width="5.77734375" style="376" customWidth="1"/>
    <col min="16144" max="16144" width="8.88671875" style="376" customWidth="1"/>
    <col min="16145" max="16145" width="6.109375" style="376" customWidth="1"/>
    <col min="16146" max="16146" width="5" style="376" customWidth="1"/>
    <col min="16147" max="16147" width="6.109375" style="376" customWidth="1"/>
    <col min="16148" max="16148" width="4.88671875" style="376" customWidth="1"/>
    <col min="16149" max="16149" width="5.77734375" style="376" customWidth="1"/>
    <col min="16150" max="16151" width="5" style="376" customWidth="1"/>
    <col min="16152" max="16152" width="5.6640625" style="376" customWidth="1"/>
    <col min="16153" max="16153" width="5.21875" style="376" customWidth="1"/>
    <col min="16154" max="16154" width="6.5546875" style="376" customWidth="1"/>
    <col min="16155" max="16155" width="6" style="376" customWidth="1"/>
    <col min="16156" max="16156" width="5.77734375" style="376" customWidth="1"/>
    <col min="16157" max="16157" width="5.44140625" style="376" customWidth="1"/>
    <col min="16158" max="16158" width="5" style="376" customWidth="1"/>
    <col min="16159" max="16161" width="5.6640625" style="376" customWidth="1"/>
    <col min="16162" max="16162" width="5" style="376" customWidth="1"/>
    <col min="16163" max="16163" width="6.21875" style="376" customWidth="1"/>
    <col min="16164" max="16170" width="5.6640625" style="376" customWidth="1"/>
    <col min="16171" max="16384" width="8.77734375" style="376"/>
  </cols>
  <sheetData>
    <row r="1" spans="1:35" s="307" customFormat="1" ht="21" customHeight="1" thickBot="1">
      <c r="A1" s="303" t="s">
        <v>622</v>
      </c>
      <c r="B1" s="611"/>
      <c r="C1" s="612"/>
      <c r="D1" s="304"/>
      <c r="E1" s="613" t="s">
        <v>623</v>
      </c>
      <c r="F1" s="614"/>
      <c r="G1" s="614"/>
      <c r="H1" s="615"/>
      <c r="I1" s="616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305"/>
      <c r="U1" s="305"/>
      <c r="V1" s="306"/>
    </row>
    <row r="2" spans="1:35" s="307" customFormat="1" ht="21" customHeight="1">
      <c r="A2" s="618" t="s">
        <v>624</v>
      </c>
      <c r="B2" s="619"/>
      <c r="C2" s="620"/>
      <c r="E2" s="624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6"/>
    </row>
    <row r="3" spans="1:35" s="307" customFormat="1" ht="21" customHeight="1" thickBot="1">
      <c r="A3" s="621"/>
      <c r="B3" s="622"/>
      <c r="C3" s="623"/>
      <c r="E3" s="627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9"/>
    </row>
    <row r="4" spans="1:35" s="304" customFormat="1" ht="15.75">
      <c r="A4" s="308"/>
    </row>
    <row r="5" spans="1:35" s="307" customFormat="1" ht="30.75">
      <c r="A5" s="309"/>
      <c r="G5" s="630" t="str">
        <f ca="1">"BẢNG SỐ LIỆU NHÂN SỰ NĂM HỌC"&amp;" "&amp;YEAR(TODAY())&amp;"-"&amp;YEAR(TODAY())+1</f>
        <v>BẢNG SỐ LIỆU NHÂN SỰ NĂM HỌC 2016-2017</v>
      </c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  <c r="AD5" s="630"/>
    </row>
    <row r="6" spans="1:35" s="307" customFormat="1" ht="25.5" customHeight="1" thickBot="1">
      <c r="A6" s="605" t="s">
        <v>625</v>
      </c>
      <c r="B6" s="606"/>
      <c r="C6" s="310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</row>
    <row r="7" spans="1:35" s="314" customFormat="1" ht="24" customHeight="1">
      <c r="A7" s="534" t="s">
        <v>626</v>
      </c>
      <c r="B7" s="608" t="s">
        <v>627</v>
      </c>
      <c r="C7" s="608"/>
      <c r="D7" s="609"/>
      <c r="E7" s="609"/>
      <c r="F7" s="610"/>
      <c r="G7" s="596" t="str">
        <f ca="1">"Số lớp dự kiến NH"&amp;" "&amp;YEAR(TODAY())&amp;"-"&amp;YEAR(TODAY())+1</f>
        <v>Số lớp dự kiến NH 2016-2017</v>
      </c>
      <c r="H7" s="599" t="s">
        <v>628</v>
      </c>
      <c r="I7" s="601" t="s">
        <v>629</v>
      </c>
      <c r="J7" s="601"/>
      <c r="K7" s="312"/>
      <c r="L7" s="577" t="s">
        <v>630</v>
      </c>
      <c r="M7" s="590"/>
      <c r="N7" s="592">
        <f>SUM($K$7:$K$10)</f>
        <v>0</v>
      </c>
      <c r="O7" s="593"/>
      <c r="P7" s="596" t="str">
        <f ca="1">"Số học sinh dự kiến NH"&amp;" "&amp;YEAR(TODAY())&amp;"-"&amp;YEAR(TODAY())+1</f>
        <v>Số học sinh dự kiến NH 2016-2017</v>
      </c>
      <c r="Q7" s="599" t="s">
        <v>628</v>
      </c>
      <c r="R7" s="601" t="s">
        <v>629</v>
      </c>
      <c r="S7" s="601"/>
      <c r="T7" s="313"/>
      <c r="U7" s="577" t="s">
        <v>631</v>
      </c>
      <c r="V7" s="580"/>
      <c r="W7" s="583">
        <f>SUM(T7:T10)</f>
        <v>0</v>
      </c>
      <c r="X7" s="584"/>
      <c r="Y7" s="587" t="s">
        <v>632</v>
      </c>
      <c r="Z7" s="588"/>
      <c r="AA7" s="588"/>
      <c r="AB7" s="588"/>
      <c r="AC7" s="588"/>
      <c r="AD7" s="588"/>
      <c r="AE7" s="588"/>
      <c r="AF7" s="588"/>
      <c r="AG7" s="588"/>
      <c r="AH7" s="589"/>
      <c r="AI7" s="551"/>
    </row>
    <row r="8" spans="1:35" s="314" customFormat="1" ht="29.25" customHeight="1">
      <c r="A8" s="534"/>
      <c r="B8" s="554" t="s">
        <v>633</v>
      </c>
      <c r="C8" s="554"/>
      <c r="D8" s="555" t="s">
        <v>634</v>
      </c>
      <c r="E8" s="555"/>
      <c r="F8" s="556" t="s">
        <v>635</v>
      </c>
      <c r="G8" s="597"/>
      <c r="H8" s="600"/>
      <c r="I8" s="574" t="s">
        <v>636</v>
      </c>
      <c r="J8" s="574"/>
      <c r="K8" s="315"/>
      <c r="L8" s="578"/>
      <c r="M8" s="591"/>
      <c r="N8" s="594"/>
      <c r="O8" s="595"/>
      <c r="P8" s="597"/>
      <c r="Q8" s="600"/>
      <c r="R8" s="574" t="s">
        <v>636</v>
      </c>
      <c r="S8" s="574"/>
      <c r="T8" s="316"/>
      <c r="U8" s="578"/>
      <c r="V8" s="581"/>
      <c r="W8" s="585"/>
      <c r="X8" s="586"/>
      <c r="Y8" s="631" t="s">
        <v>305</v>
      </c>
      <c r="Z8" s="554"/>
      <c r="AA8" s="554"/>
      <c r="AB8" s="632" t="s">
        <v>635</v>
      </c>
      <c r="AC8" s="555" t="s">
        <v>637</v>
      </c>
      <c r="AD8" s="555"/>
      <c r="AE8" s="555" t="s">
        <v>306</v>
      </c>
      <c r="AF8" s="555"/>
      <c r="AG8" s="555" t="s">
        <v>307</v>
      </c>
      <c r="AH8" s="573"/>
      <c r="AI8" s="552"/>
    </row>
    <row r="9" spans="1:35" s="314" customFormat="1" ht="24" customHeight="1">
      <c r="A9" s="534"/>
      <c r="B9" s="317">
        <v>1</v>
      </c>
      <c r="C9" s="317">
        <v>2</v>
      </c>
      <c r="D9" s="317">
        <v>1</v>
      </c>
      <c r="E9" s="317">
        <v>2</v>
      </c>
      <c r="F9" s="556"/>
      <c r="G9" s="597"/>
      <c r="H9" s="600"/>
      <c r="I9" s="574" t="s">
        <v>638</v>
      </c>
      <c r="J9" s="574"/>
      <c r="K9" s="315"/>
      <c r="L9" s="578"/>
      <c r="M9" s="591"/>
      <c r="N9" s="594"/>
      <c r="O9" s="595"/>
      <c r="P9" s="597"/>
      <c r="Q9" s="600"/>
      <c r="R9" s="574" t="s">
        <v>638</v>
      </c>
      <c r="S9" s="574"/>
      <c r="T9" s="316"/>
      <c r="U9" s="578"/>
      <c r="V9" s="581"/>
      <c r="W9" s="585"/>
      <c r="X9" s="586"/>
      <c r="Y9" s="631"/>
      <c r="Z9" s="554"/>
      <c r="AA9" s="554"/>
      <c r="AB9" s="632"/>
      <c r="AC9" s="555"/>
      <c r="AD9" s="555"/>
      <c r="AE9" s="555"/>
      <c r="AF9" s="555"/>
      <c r="AG9" s="555"/>
      <c r="AH9" s="573"/>
      <c r="AI9" s="552"/>
    </row>
    <row r="10" spans="1:35" s="323" customFormat="1" ht="32.25" customHeight="1">
      <c r="A10" s="534"/>
      <c r="B10" s="317" t="s">
        <v>639</v>
      </c>
      <c r="C10" s="317" t="s">
        <v>640</v>
      </c>
      <c r="D10" s="318" t="s">
        <v>641</v>
      </c>
      <c r="E10" s="318" t="s">
        <v>642</v>
      </c>
      <c r="F10" s="556"/>
      <c r="G10" s="597"/>
      <c r="H10" s="600"/>
      <c r="I10" s="574" t="s">
        <v>643</v>
      </c>
      <c r="J10" s="574"/>
      <c r="K10" s="315"/>
      <c r="L10" s="578"/>
      <c r="M10" s="591"/>
      <c r="N10" s="594"/>
      <c r="O10" s="595"/>
      <c r="P10" s="597"/>
      <c r="Q10" s="600"/>
      <c r="R10" s="574" t="s">
        <v>643</v>
      </c>
      <c r="S10" s="574"/>
      <c r="T10" s="316"/>
      <c r="U10" s="578"/>
      <c r="V10" s="582"/>
      <c r="W10" s="585"/>
      <c r="X10" s="586"/>
      <c r="Y10" s="319" t="s">
        <v>644</v>
      </c>
      <c r="Z10" s="320" t="s">
        <v>645</v>
      </c>
      <c r="AA10" s="575"/>
      <c r="AB10" s="632"/>
      <c r="AC10" s="321" t="s">
        <v>646</v>
      </c>
      <c r="AD10" s="317" t="s">
        <v>647</v>
      </c>
      <c r="AE10" s="321" t="s">
        <v>646</v>
      </c>
      <c r="AF10" s="317" t="s">
        <v>647</v>
      </c>
      <c r="AG10" s="321" t="s">
        <v>646</v>
      </c>
      <c r="AH10" s="322" t="s">
        <v>647</v>
      </c>
      <c r="AI10" s="552"/>
    </row>
    <row r="11" spans="1:35" s="334" customFormat="1" ht="26.25" thickBot="1">
      <c r="A11" s="607"/>
      <c r="B11" s="324"/>
      <c r="C11" s="324"/>
      <c r="D11" s="324"/>
      <c r="E11" s="324"/>
      <c r="F11" s="325">
        <f>COUNTA($B$11:$E$11)</f>
        <v>0</v>
      </c>
      <c r="G11" s="598"/>
      <c r="H11" s="326" t="s">
        <v>648</v>
      </c>
      <c r="I11" s="604"/>
      <c r="J11" s="604"/>
      <c r="K11" s="604"/>
      <c r="L11" s="579"/>
      <c r="M11" s="327"/>
      <c r="N11" s="602">
        <f>$I$11</f>
        <v>0</v>
      </c>
      <c r="O11" s="603"/>
      <c r="P11" s="598"/>
      <c r="Q11" s="326" t="s">
        <v>648</v>
      </c>
      <c r="R11" s="604"/>
      <c r="S11" s="604"/>
      <c r="T11" s="604"/>
      <c r="U11" s="579"/>
      <c r="V11" s="327"/>
      <c r="W11" s="602">
        <f>R11</f>
        <v>0</v>
      </c>
      <c r="X11" s="603"/>
      <c r="Y11" s="328"/>
      <c r="Z11" s="329"/>
      <c r="AA11" s="576"/>
      <c r="AB11" s="330">
        <f>SUM(Y11:AA11)</f>
        <v>0</v>
      </c>
      <c r="AC11" s="331">
        <f>IF(SUM($W$7:$X$11)&gt;0,IF(OR($B$11="x",$D$11="x"),2,1)+1,0)</f>
        <v>0</v>
      </c>
      <c r="AD11" s="331">
        <f>IF(SUM(W7:X11)&gt;0,IF(OR(SUM(M7:M11)&lt;&gt;0,SUM(V7:V11)&lt;&gt;0),2,1)+1,0)</f>
        <v>0</v>
      </c>
      <c r="AE11" s="331">
        <f>IF(AB11&gt;AC11,AB11-AC11,0)</f>
        <v>0</v>
      </c>
      <c r="AF11" s="332">
        <f>IF(AB11&gt;AD11,AB11-AD11,0)</f>
        <v>0</v>
      </c>
      <c r="AG11" s="331">
        <f>IF(AC11&gt;AB11,AC11-AB11,0)</f>
        <v>0</v>
      </c>
      <c r="AH11" s="333">
        <f>IF(AD11&gt;AB11,AD11-AB11,0)</f>
        <v>0</v>
      </c>
      <c r="AI11" s="553"/>
    </row>
    <row r="12" spans="1:35" s="334" customFormat="1">
      <c r="A12" s="335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7"/>
      <c r="N12" s="336"/>
      <c r="O12" s="336"/>
      <c r="P12" s="336"/>
      <c r="Q12" s="336"/>
      <c r="R12" s="336"/>
      <c r="S12" s="336"/>
      <c r="T12" s="337"/>
      <c r="U12" s="336"/>
      <c r="V12" s="336"/>
    </row>
    <row r="13" spans="1:35" s="334" customFormat="1" ht="6.75" customHeight="1" thickBot="1">
      <c r="J13" s="336"/>
      <c r="K13" s="336"/>
      <c r="L13" s="336"/>
      <c r="M13" s="336"/>
      <c r="N13" s="336"/>
      <c r="O13" s="336"/>
      <c r="R13" s="338"/>
      <c r="S13" s="338"/>
    </row>
    <row r="14" spans="1:35" s="339" customFormat="1" ht="18" customHeight="1" thickBot="1">
      <c r="A14" s="563" t="s">
        <v>649</v>
      </c>
      <c r="B14" s="564"/>
      <c r="C14" s="564"/>
      <c r="D14" s="564"/>
      <c r="E14" s="564"/>
      <c r="F14" s="564"/>
      <c r="G14" s="564"/>
      <c r="H14" s="564"/>
      <c r="I14" s="565"/>
      <c r="K14" s="566" t="s">
        <v>650</v>
      </c>
      <c r="L14" s="568" t="s">
        <v>651</v>
      </c>
      <c r="M14" s="569"/>
      <c r="N14" s="569"/>
      <c r="O14" s="569"/>
      <c r="P14" s="569"/>
      <c r="Q14" s="569"/>
      <c r="R14" s="569"/>
      <c r="S14" s="569"/>
      <c r="T14" s="569"/>
      <c r="U14" s="569"/>
      <c r="V14" s="569"/>
      <c r="W14" s="569"/>
      <c r="X14" s="569"/>
      <c r="Y14" s="569"/>
      <c r="Z14" s="569"/>
      <c r="AA14" s="569"/>
      <c r="AB14" s="569"/>
      <c r="AC14" s="569"/>
      <c r="AD14" s="569"/>
      <c r="AE14" s="569"/>
      <c r="AF14" s="569"/>
      <c r="AG14" s="569"/>
      <c r="AH14" s="569"/>
      <c r="AI14" s="570"/>
    </row>
    <row r="15" spans="1:35" s="340" customFormat="1" ht="23.25" customHeight="1">
      <c r="A15" s="533" t="s">
        <v>304</v>
      </c>
      <c r="B15" s="559" t="s">
        <v>652</v>
      </c>
      <c r="C15" s="559"/>
      <c r="D15" s="571" t="s">
        <v>305</v>
      </c>
      <c r="E15" s="572"/>
      <c r="F15" s="559" t="s">
        <v>306</v>
      </c>
      <c r="G15" s="559" t="s">
        <v>653</v>
      </c>
      <c r="H15" s="559" t="s">
        <v>407</v>
      </c>
      <c r="I15" s="561" t="s">
        <v>654</v>
      </c>
      <c r="K15" s="567"/>
      <c r="L15" s="555" t="s">
        <v>655</v>
      </c>
      <c r="M15" s="555"/>
      <c r="N15" s="555"/>
      <c r="O15" s="555"/>
      <c r="P15" s="555" t="s">
        <v>656</v>
      </c>
      <c r="Q15" s="555"/>
      <c r="R15" s="555"/>
      <c r="S15" s="555"/>
      <c r="T15" s="555" t="s">
        <v>657</v>
      </c>
      <c r="U15" s="555"/>
      <c r="V15" s="555"/>
      <c r="W15" s="555"/>
      <c r="X15" s="539" t="s">
        <v>658</v>
      </c>
      <c r="Y15" s="540"/>
      <c r="Z15" s="540"/>
      <c r="AA15" s="541"/>
      <c r="AB15" s="539" t="s">
        <v>659</v>
      </c>
      <c r="AC15" s="540"/>
      <c r="AD15" s="540"/>
      <c r="AE15" s="541"/>
      <c r="AF15" s="539" t="s">
        <v>660</v>
      </c>
      <c r="AG15" s="540"/>
      <c r="AH15" s="540"/>
      <c r="AI15" s="541"/>
    </row>
    <row r="16" spans="1:35" s="340" customFormat="1" ht="73.5" customHeight="1">
      <c r="A16" s="535"/>
      <c r="B16" s="560"/>
      <c r="C16" s="560"/>
      <c r="D16" s="341" t="s">
        <v>661</v>
      </c>
      <c r="E16" s="341" t="s">
        <v>539</v>
      </c>
      <c r="F16" s="560"/>
      <c r="G16" s="560"/>
      <c r="H16" s="560"/>
      <c r="I16" s="562"/>
      <c r="K16" s="567"/>
      <c r="L16" s="342" t="s">
        <v>305</v>
      </c>
      <c r="M16" s="343" t="s">
        <v>662</v>
      </c>
      <c r="N16" s="343"/>
      <c r="O16" s="342" t="s">
        <v>663</v>
      </c>
      <c r="P16" s="342" t="s">
        <v>305</v>
      </c>
      <c r="Q16" s="343" t="s">
        <v>662</v>
      </c>
      <c r="R16" s="343"/>
      <c r="S16" s="344" t="s">
        <v>663</v>
      </c>
      <c r="T16" s="342" t="s">
        <v>305</v>
      </c>
      <c r="U16" s="343" t="s">
        <v>662</v>
      </c>
      <c r="V16" s="343"/>
      <c r="W16" s="344" t="s">
        <v>663</v>
      </c>
      <c r="X16" s="342" t="s">
        <v>305</v>
      </c>
      <c r="Y16" s="343" t="s">
        <v>662</v>
      </c>
      <c r="Z16" s="343"/>
      <c r="AA16" s="344" t="s">
        <v>663</v>
      </c>
      <c r="AB16" s="342" t="s">
        <v>305</v>
      </c>
      <c r="AC16" s="343" t="s">
        <v>662</v>
      </c>
      <c r="AD16" s="343"/>
      <c r="AE16" s="344" t="s">
        <v>663</v>
      </c>
      <c r="AF16" s="342" t="s">
        <v>305</v>
      </c>
      <c r="AG16" s="343" t="s">
        <v>662</v>
      </c>
      <c r="AH16" s="343"/>
      <c r="AI16" s="344" t="s">
        <v>663</v>
      </c>
    </row>
    <row r="17" spans="1:35" s="340" customFormat="1" ht="22.5" customHeight="1">
      <c r="A17" s="345" t="s">
        <v>664</v>
      </c>
      <c r="B17" s="346">
        <f>IF(W7&gt;0,ROUND(W7/15,2),0)</f>
        <v>0</v>
      </c>
      <c r="C17" s="527">
        <f>ROUND((IF(T7&gt;0,T7/5,0)+IF(T8&gt;0,T8/7,0)+IF(T9&gt;0,T9/9,0)+IF(T10&gt;0,T10/12,0)),2)</f>
        <v>0</v>
      </c>
      <c r="D17" s="347"/>
      <c r="E17" s="347"/>
      <c r="F17" s="346">
        <f>IF(D17&gt;B17,D17-B17,0)</f>
        <v>0</v>
      </c>
      <c r="G17" s="346">
        <f>IF(D17&lt;B17,B17-D17,0)</f>
        <v>0</v>
      </c>
      <c r="H17" s="347"/>
      <c r="I17" s="348">
        <f>IF(F17&lt;G17,G17-F17,0)</f>
        <v>0</v>
      </c>
      <c r="K17" s="349" t="s">
        <v>311</v>
      </c>
      <c r="L17" s="350"/>
      <c r="M17" s="557">
        <f>[2]Dinhbien!$D$14</f>
        <v>0</v>
      </c>
      <c r="N17" s="527">
        <f>[2]Dinhbien!$F$14</f>
        <v>0</v>
      </c>
      <c r="O17" s="347"/>
      <c r="P17" s="350"/>
      <c r="Q17" s="524">
        <f>[2]Dinhbien!$D$15</f>
        <v>0</v>
      </c>
      <c r="R17" s="527">
        <f>IF(SUM($W$7:$X$11)&gt;0,ROUND(SUM($W$7:$X$11)/100,2),0)</f>
        <v>0</v>
      </c>
      <c r="S17" s="350"/>
      <c r="T17" s="350"/>
      <c r="U17" s="524">
        <f>IF(SUM($W$7:$X$11)&gt;0,ROUND($W$11/50+$W$7/35,2),0)</f>
        <v>0</v>
      </c>
      <c r="V17" s="527">
        <f>IF(SUM($W$7:$X$11)&gt;0,IF(SUM($W$7:$X$11)&gt;200,ROUND(SUM($W$7:$X$11)/70,2),ROUND(SUM($W$7:$X$11)/50,2)),0)</f>
        <v>0</v>
      </c>
      <c r="W17" s="350"/>
      <c r="X17" s="350"/>
      <c r="Y17" s="524">
        <f>IF(SUM($W$7:$X$11)&gt;0,[2]Dinhbien!$D$18,0)</f>
        <v>0</v>
      </c>
      <c r="Z17" s="527">
        <f>IF(SUM($W$7:$X$11)&gt;0,[2]Dinhbien!$F$18,0)</f>
        <v>0</v>
      </c>
      <c r="AA17" s="350"/>
      <c r="AB17" s="350"/>
      <c r="AC17" s="524">
        <f>IF(SUM($W$7:$X$11)&gt;0,IF(OR($B$11="x",$D$11="x"),[2]Dinhbien!$D$19,0),0)</f>
        <v>0</v>
      </c>
      <c r="AD17" s="527">
        <f>IF(SUM($W$7:$X$11)&gt;0,[2]Dinhbien!$F$19,0)</f>
        <v>0</v>
      </c>
      <c r="AE17" s="350"/>
      <c r="AF17" s="350"/>
      <c r="AG17" s="524">
        <f>IF(SUM($W$7:$X$11)&gt;0,[2]Dinhbien!$D$20,0)</f>
        <v>0</v>
      </c>
      <c r="AH17" s="527">
        <f>IF(SUM($W$7:$X$11)&gt;0,[2]Dinhbien!$F$20,0)</f>
        <v>0</v>
      </c>
      <c r="AI17" s="350"/>
    </row>
    <row r="18" spans="1:35" s="340" customFormat="1" ht="19.5">
      <c r="A18" s="345" t="s">
        <v>665</v>
      </c>
      <c r="B18" s="346">
        <f>IF(W11&gt;0,ROUND(((I11-M11)*1.2)+(M11*2.2),2),0)</f>
        <v>0</v>
      </c>
      <c r="C18" s="528">
        <f>IF(W11&gt;0,ROUND(((I11-M11)*1.08)+(M11*2),2),0)</f>
        <v>0</v>
      </c>
      <c r="D18" s="347"/>
      <c r="E18" s="350"/>
      <c r="F18" s="346">
        <f t="shared" ref="F18:F32" si="0">IF(D18&gt;B18,D18-B18,0)</f>
        <v>0</v>
      </c>
      <c r="G18" s="346">
        <f t="shared" ref="G18:G32" si="1">IF(D18&lt;B18,B18-D18,0)</f>
        <v>0</v>
      </c>
      <c r="H18" s="347"/>
      <c r="I18" s="348">
        <f>IF(F18&lt;G18,G18-F18,0)</f>
        <v>0</v>
      </c>
      <c r="K18" s="351" t="s">
        <v>666</v>
      </c>
      <c r="L18" s="350"/>
      <c r="M18" s="557"/>
      <c r="N18" s="528"/>
      <c r="O18" s="347"/>
      <c r="P18" s="350"/>
      <c r="Q18" s="525"/>
      <c r="R18" s="528"/>
      <c r="S18" s="350"/>
      <c r="T18" s="350"/>
      <c r="U18" s="525"/>
      <c r="V18" s="528"/>
      <c r="W18" s="350"/>
      <c r="X18" s="350"/>
      <c r="Y18" s="525"/>
      <c r="Z18" s="528"/>
      <c r="AA18" s="350"/>
      <c r="AB18" s="350"/>
      <c r="AC18" s="525"/>
      <c r="AD18" s="528"/>
      <c r="AE18" s="350"/>
      <c r="AF18" s="350"/>
      <c r="AG18" s="525"/>
      <c r="AH18" s="528"/>
      <c r="AI18" s="350"/>
    </row>
    <row r="19" spans="1:35" s="340" customFormat="1" ht="15.75" customHeight="1">
      <c r="A19" s="352"/>
      <c r="B19" s="346"/>
      <c r="C19" s="528"/>
      <c r="D19" s="347"/>
      <c r="E19" s="347"/>
      <c r="F19" s="346">
        <f t="shared" si="0"/>
        <v>0</v>
      </c>
      <c r="G19" s="346">
        <f t="shared" si="1"/>
        <v>0</v>
      </c>
      <c r="H19" s="347"/>
      <c r="I19" s="348"/>
      <c r="K19" s="353" t="s">
        <v>667</v>
      </c>
      <c r="L19" s="350"/>
      <c r="M19" s="557"/>
      <c r="N19" s="528"/>
      <c r="O19" s="347"/>
      <c r="P19" s="350"/>
      <c r="Q19" s="525"/>
      <c r="R19" s="528"/>
      <c r="S19" s="350"/>
      <c r="T19" s="350"/>
      <c r="U19" s="525"/>
      <c r="V19" s="528"/>
      <c r="W19" s="350"/>
      <c r="X19" s="350"/>
      <c r="Y19" s="525"/>
      <c r="Z19" s="528"/>
      <c r="AA19" s="350"/>
      <c r="AB19" s="350"/>
      <c r="AC19" s="525"/>
      <c r="AD19" s="528"/>
      <c r="AE19" s="350"/>
      <c r="AF19" s="350"/>
      <c r="AG19" s="525"/>
      <c r="AH19" s="528"/>
      <c r="AI19" s="350"/>
    </row>
    <row r="20" spans="1:35" s="334" customFormat="1" ht="15.75" customHeight="1" thickBot="1">
      <c r="A20" s="352"/>
      <c r="B20" s="346"/>
      <c r="C20" s="529"/>
      <c r="D20" s="347"/>
      <c r="E20" s="347"/>
      <c r="F20" s="346">
        <f t="shared" si="0"/>
        <v>0</v>
      </c>
      <c r="G20" s="346">
        <f t="shared" si="1"/>
        <v>0</v>
      </c>
      <c r="H20" s="347"/>
      <c r="I20" s="348"/>
      <c r="K20" s="354" t="s">
        <v>668</v>
      </c>
      <c r="L20" s="329"/>
      <c r="M20" s="558"/>
      <c r="N20" s="529"/>
      <c r="O20" s="347"/>
      <c r="P20" s="329"/>
      <c r="Q20" s="526"/>
      <c r="R20" s="529"/>
      <c r="S20" s="329"/>
      <c r="T20" s="329"/>
      <c r="U20" s="526"/>
      <c r="V20" s="529"/>
      <c r="W20" s="329"/>
      <c r="X20" s="329"/>
      <c r="Y20" s="526"/>
      <c r="Z20" s="529"/>
      <c r="AA20" s="329"/>
      <c r="AB20" s="329"/>
      <c r="AC20" s="526"/>
      <c r="AD20" s="529"/>
      <c r="AE20" s="329"/>
      <c r="AF20" s="329"/>
      <c r="AG20" s="526"/>
      <c r="AH20" s="529"/>
      <c r="AI20" s="329"/>
    </row>
    <row r="21" spans="1:35" s="334" customFormat="1" ht="15.75" customHeight="1" thickBot="1">
      <c r="A21" s="352"/>
      <c r="B21" s="346"/>
      <c r="C21" s="527"/>
      <c r="D21" s="347"/>
      <c r="E21" s="347"/>
      <c r="F21" s="346">
        <f t="shared" si="0"/>
        <v>0</v>
      </c>
      <c r="G21" s="346">
        <f t="shared" si="1"/>
        <v>0</v>
      </c>
      <c r="H21" s="347"/>
      <c r="I21" s="348"/>
      <c r="K21" s="337"/>
      <c r="L21" s="355"/>
      <c r="M21" s="338"/>
      <c r="N21" s="338"/>
    </row>
    <row r="22" spans="1:35" s="334" customFormat="1" ht="15.75" customHeight="1">
      <c r="A22" s="352"/>
      <c r="B22" s="346"/>
      <c r="C22" s="528"/>
      <c r="D22" s="347"/>
      <c r="E22" s="347"/>
      <c r="F22" s="346">
        <f t="shared" si="0"/>
        <v>0</v>
      </c>
      <c r="G22" s="346">
        <f t="shared" si="1"/>
        <v>0</v>
      </c>
      <c r="H22" s="347"/>
      <c r="I22" s="348"/>
      <c r="J22" s="336"/>
      <c r="K22" s="533" t="s">
        <v>650</v>
      </c>
      <c r="L22" s="536" t="s">
        <v>669</v>
      </c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37"/>
      <c r="AI22" s="538"/>
    </row>
    <row r="23" spans="1:35" s="334" customFormat="1" ht="17.25" customHeight="1">
      <c r="A23" s="352"/>
      <c r="B23" s="346"/>
      <c r="C23" s="528"/>
      <c r="D23" s="347"/>
      <c r="E23" s="347"/>
      <c r="F23" s="346">
        <f t="shared" si="0"/>
        <v>0</v>
      </c>
      <c r="G23" s="346">
        <f t="shared" si="1"/>
        <v>0</v>
      </c>
      <c r="H23" s="347"/>
      <c r="I23" s="348"/>
      <c r="J23" s="336"/>
      <c r="K23" s="534"/>
      <c r="L23" s="539" t="s">
        <v>670</v>
      </c>
      <c r="M23" s="540"/>
      <c r="N23" s="540"/>
      <c r="O23" s="541"/>
      <c r="P23" s="539" t="s">
        <v>671</v>
      </c>
      <c r="Q23" s="540"/>
      <c r="R23" s="540"/>
      <c r="S23" s="541"/>
      <c r="T23" s="539" t="s">
        <v>672</v>
      </c>
      <c r="U23" s="540"/>
      <c r="V23" s="540"/>
      <c r="W23" s="541"/>
      <c r="X23" s="539" t="s">
        <v>673</v>
      </c>
      <c r="Y23" s="540"/>
      <c r="Z23" s="540"/>
      <c r="AA23" s="541"/>
      <c r="AB23" s="542"/>
      <c r="AC23" s="543"/>
      <c r="AD23" s="543"/>
      <c r="AE23" s="543"/>
      <c r="AF23" s="543"/>
      <c r="AG23" s="543"/>
      <c r="AH23" s="543"/>
      <c r="AI23" s="544"/>
    </row>
    <row r="24" spans="1:35" s="334" customFormat="1" ht="27" customHeight="1" thickBot="1">
      <c r="A24" s="352"/>
      <c r="B24" s="346"/>
      <c r="C24" s="529"/>
      <c r="D24" s="347"/>
      <c r="E24" s="347"/>
      <c r="F24" s="346">
        <f t="shared" si="0"/>
        <v>0</v>
      </c>
      <c r="G24" s="346">
        <f t="shared" si="1"/>
        <v>0</v>
      </c>
      <c r="H24" s="347"/>
      <c r="I24" s="348"/>
      <c r="J24" s="336"/>
      <c r="K24" s="535"/>
      <c r="L24" s="342" t="s">
        <v>305</v>
      </c>
      <c r="M24" s="343" t="s">
        <v>662</v>
      </c>
      <c r="N24" s="343"/>
      <c r="O24" s="344" t="s">
        <v>663</v>
      </c>
      <c r="P24" s="342" t="s">
        <v>305</v>
      </c>
      <c r="Q24" s="343" t="s">
        <v>662</v>
      </c>
      <c r="R24" s="343"/>
      <c r="S24" s="344" t="s">
        <v>663</v>
      </c>
      <c r="T24" s="342" t="s">
        <v>305</v>
      </c>
      <c r="U24" s="343" t="s">
        <v>662</v>
      </c>
      <c r="V24" s="343"/>
      <c r="W24" s="344" t="s">
        <v>663</v>
      </c>
      <c r="X24" s="342" t="s">
        <v>305</v>
      </c>
      <c r="Y24" s="343" t="s">
        <v>662</v>
      </c>
      <c r="Z24" s="343" t="s">
        <v>674</v>
      </c>
      <c r="AA24" s="344" t="s">
        <v>663</v>
      </c>
      <c r="AB24" s="545"/>
      <c r="AC24" s="546"/>
      <c r="AD24" s="546"/>
      <c r="AE24" s="546"/>
      <c r="AF24" s="546"/>
      <c r="AG24" s="546"/>
      <c r="AH24" s="546"/>
      <c r="AI24" s="547"/>
    </row>
    <row r="25" spans="1:35" s="334" customFormat="1" ht="15" customHeight="1">
      <c r="A25" s="352"/>
      <c r="B25" s="346"/>
      <c r="C25" s="527"/>
      <c r="D25" s="347"/>
      <c r="E25" s="347"/>
      <c r="F25" s="346">
        <f t="shared" si="0"/>
        <v>0</v>
      </c>
      <c r="G25" s="346">
        <f t="shared" si="1"/>
        <v>0</v>
      </c>
      <c r="H25" s="347"/>
      <c r="I25" s="348"/>
      <c r="J25" s="336"/>
      <c r="K25" s="349" t="s">
        <v>311</v>
      </c>
      <c r="L25" s="350"/>
      <c r="M25" s="524">
        <f>[2]Dinhbien!$D$21</f>
        <v>0</v>
      </c>
      <c r="N25" s="527"/>
      <c r="O25" s="350"/>
      <c r="P25" s="350"/>
      <c r="Q25" s="524">
        <f>[2]Dinhbien!$D$21</f>
        <v>0</v>
      </c>
      <c r="R25" s="527"/>
      <c r="S25" s="350"/>
      <c r="T25" s="350"/>
      <c r="U25" s="524">
        <f>IF($F$11&gt;0,IF(AND(OR($B$11="x",$D$11="x"),$C$6&gt;1),$C$6-1+[2]Dinhbien!$F$23,IF(AND(OR($C$11="x",$E$11="x"),$C$6&gt;1),$C$6-1+[2]Dinhbien!$F$24,IF(OR($B$11="x",$D$11="x"),3,2))),0)</f>
        <v>0</v>
      </c>
      <c r="V25" s="527"/>
      <c r="W25" s="350"/>
      <c r="X25" s="350"/>
      <c r="Y25" s="524">
        <f>IF($F$11&gt;0,IF(AND(OR($B$11="x",$D$11="x"),$C$6&gt;1),$C$6-1+[2]Dinhbien!$F$23,IF(AND(OR($C$11="x",$E$11="x"),$C$6&gt;1),$C$6-1+[2]Dinhbien!$F$24,IF(OR($B$11="x",$D$11="x"),3,2))),0)</f>
        <v>0</v>
      </c>
      <c r="Z25" s="527"/>
      <c r="AA25" s="350"/>
      <c r="AB25" s="545"/>
      <c r="AC25" s="546"/>
      <c r="AD25" s="546"/>
      <c r="AE25" s="546"/>
      <c r="AF25" s="546"/>
      <c r="AG25" s="546"/>
      <c r="AH25" s="546"/>
      <c r="AI25" s="547"/>
    </row>
    <row r="26" spans="1:35" s="334" customFormat="1" ht="23.25" customHeight="1">
      <c r="A26" s="352"/>
      <c r="B26" s="346"/>
      <c r="C26" s="528"/>
      <c r="D26" s="347"/>
      <c r="E26" s="347"/>
      <c r="F26" s="346">
        <f t="shared" si="0"/>
        <v>0</v>
      </c>
      <c r="G26" s="346">
        <f t="shared" si="1"/>
        <v>0</v>
      </c>
      <c r="H26" s="347"/>
      <c r="I26" s="348"/>
      <c r="J26" s="336"/>
      <c r="K26" s="351" t="s">
        <v>666</v>
      </c>
      <c r="L26" s="350"/>
      <c r="M26" s="525"/>
      <c r="N26" s="528"/>
      <c r="O26" s="350"/>
      <c r="P26" s="350"/>
      <c r="Q26" s="525"/>
      <c r="R26" s="528"/>
      <c r="S26" s="350"/>
      <c r="T26" s="350"/>
      <c r="U26" s="525"/>
      <c r="V26" s="528"/>
      <c r="W26" s="350"/>
      <c r="X26" s="350"/>
      <c r="Y26" s="525"/>
      <c r="Z26" s="528"/>
      <c r="AA26" s="350"/>
      <c r="AB26" s="545"/>
      <c r="AC26" s="546"/>
      <c r="AD26" s="546"/>
      <c r="AE26" s="546"/>
      <c r="AF26" s="546"/>
      <c r="AG26" s="546"/>
      <c r="AH26" s="546"/>
      <c r="AI26" s="547"/>
    </row>
    <row r="27" spans="1:35" s="334" customFormat="1" ht="18" customHeight="1">
      <c r="A27" s="352"/>
      <c r="B27" s="346"/>
      <c r="C27" s="528"/>
      <c r="D27" s="347"/>
      <c r="E27" s="347"/>
      <c r="F27" s="346">
        <f t="shared" si="0"/>
        <v>0</v>
      </c>
      <c r="G27" s="346">
        <f t="shared" si="1"/>
        <v>0</v>
      </c>
      <c r="H27" s="347"/>
      <c r="I27" s="348"/>
      <c r="J27" s="336"/>
      <c r="K27" s="353" t="s">
        <v>667</v>
      </c>
      <c r="L27" s="350"/>
      <c r="M27" s="525"/>
      <c r="N27" s="528"/>
      <c r="O27" s="350"/>
      <c r="P27" s="350"/>
      <c r="Q27" s="525"/>
      <c r="R27" s="528"/>
      <c r="S27" s="350"/>
      <c r="T27" s="350"/>
      <c r="U27" s="525"/>
      <c r="V27" s="528"/>
      <c r="W27" s="350"/>
      <c r="X27" s="350"/>
      <c r="Y27" s="525"/>
      <c r="Z27" s="528"/>
      <c r="AA27" s="350"/>
      <c r="AB27" s="545"/>
      <c r="AC27" s="546"/>
      <c r="AD27" s="546"/>
      <c r="AE27" s="546"/>
      <c r="AF27" s="546"/>
      <c r="AG27" s="546"/>
      <c r="AH27" s="546"/>
      <c r="AI27" s="547"/>
    </row>
    <row r="28" spans="1:35" s="334" customFormat="1" ht="15.75" customHeight="1" thickBot="1">
      <c r="A28" s="352"/>
      <c r="B28" s="346"/>
      <c r="C28" s="529"/>
      <c r="D28" s="347"/>
      <c r="E28" s="347"/>
      <c r="F28" s="346">
        <f t="shared" si="0"/>
        <v>0</v>
      </c>
      <c r="G28" s="346">
        <f t="shared" si="1"/>
        <v>0</v>
      </c>
      <c r="H28" s="347"/>
      <c r="I28" s="348"/>
      <c r="J28" s="336"/>
      <c r="K28" s="354" t="s">
        <v>668</v>
      </c>
      <c r="L28" s="329"/>
      <c r="M28" s="526"/>
      <c r="N28" s="529"/>
      <c r="O28" s="329"/>
      <c r="P28" s="329"/>
      <c r="Q28" s="526"/>
      <c r="R28" s="529"/>
      <c r="S28" s="329"/>
      <c r="T28" s="329"/>
      <c r="U28" s="526"/>
      <c r="V28" s="529"/>
      <c r="W28" s="329"/>
      <c r="X28" s="329"/>
      <c r="Y28" s="526"/>
      <c r="Z28" s="529"/>
      <c r="AA28" s="329"/>
      <c r="AB28" s="548"/>
      <c r="AC28" s="549"/>
      <c r="AD28" s="549"/>
      <c r="AE28" s="549"/>
      <c r="AF28" s="549"/>
      <c r="AG28" s="549"/>
      <c r="AH28" s="549"/>
      <c r="AI28" s="550"/>
    </row>
    <row r="29" spans="1:35" s="334" customFormat="1" ht="15.75" customHeight="1">
      <c r="A29" s="352"/>
      <c r="B29" s="346"/>
      <c r="C29" s="527"/>
      <c r="D29" s="347"/>
      <c r="E29" s="347"/>
      <c r="F29" s="346">
        <f t="shared" si="0"/>
        <v>0</v>
      </c>
      <c r="G29" s="346">
        <f t="shared" si="1"/>
        <v>0</v>
      </c>
      <c r="H29" s="347"/>
      <c r="I29" s="348"/>
      <c r="J29" s="336"/>
    </row>
    <row r="30" spans="1:35" s="334" customFormat="1" ht="25.5" customHeight="1">
      <c r="A30" s="352"/>
      <c r="B30" s="346"/>
      <c r="C30" s="528"/>
      <c r="D30" s="347"/>
      <c r="E30" s="347"/>
      <c r="F30" s="346">
        <f t="shared" si="0"/>
        <v>0</v>
      </c>
      <c r="G30" s="346">
        <f t="shared" si="1"/>
        <v>0</v>
      </c>
      <c r="H30" s="347"/>
      <c r="I30" s="348"/>
      <c r="J30" s="336"/>
      <c r="K30" s="530" t="s">
        <v>675</v>
      </c>
      <c r="L30" s="356" t="s">
        <v>615</v>
      </c>
      <c r="M30" s="356">
        <f>$AB$11</f>
        <v>0</v>
      </c>
      <c r="N30" s="517">
        <f>SUM(M30:M32)</f>
        <v>0</v>
      </c>
      <c r="P30" s="530" t="s">
        <v>676</v>
      </c>
      <c r="Q30" s="356" t="s">
        <v>615</v>
      </c>
      <c r="R30" s="356">
        <f>$AB$11</f>
        <v>0</v>
      </c>
      <c r="S30" s="517">
        <f>IF(SUM(R30:R32)&lt;&gt;SUM($I$36:$I$38),"?",SUM(R30:R32))</f>
        <v>0</v>
      </c>
      <c r="U30" s="530" t="s">
        <v>677</v>
      </c>
      <c r="V30" s="356" t="s">
        <v>615</v>
      </c>
      <c r="W30" s="356">
        <f>$AC$11</f>
        <v>0</v>
      </c>
      <c r="X30" s="517">
        <f>SUM(W30:W32)</f>
        <v>0</v>
      </c>
      <c r="Z30" s="530" t="s">
        <v>678</v>
      </c>
      <c r="AA30" s="356" t="s">
        <v>615</v>
      </c>
      <c r="AB30" s="317">
        <f>$AD$11</f>
        <v>0</v>
      </c>
      <c r="AC30" s="517">
        <f>SUM(AB30:AB32)</f>
        <v>0</v>
      </c>
    </row>
    <row r="31" spans="1:35" s="334" customFormat="1" ht="25.5" customHeight="1">
      <c r="A31" s="352"/>
      <c r="B31" s="346"/>
      <c r="C31" s="528"/>
      <c r="D31" s="347"/>
      <c r="E31" s="347"/>
      <c r="F31" s="346">
        <f t="shared" si="0"/>
        <v>0</v>
      </c>
      <c r="G31" s="346">
        <f t="shared" si="1"/>
        <v>0</v>
      </c>
      <c r="H31" s="347"/>
      <c r="I31" s="348"/>
      <c r="J31" s="336"/>
      <c r="K31" s="531"/>
      <c r="L31" s="357" t="s">
        <v>679</v>
      </c>
      <c r="M31" s="357">
        <f>$D$33</f>
        <v>0</v>
      </c>
      <c r="N31" s="518"/>
      <c r="P31" s="531"/>
      <c r="Q31" s="357" t="s">
        <v>679</v>
      </c>
      <c r="R31" s="357">
        <f>SUM($D$33:$E$33)</f>
        <v>0</v>
      </c>
      <c r="S31" s="518"/>
      <c r="U31" s="531"/>
      <c r="V31" s="357" t="s">
        <v>679</v>
      </c>
      <c r="W31" s="357">
        <f>$B$33</f>
        <v>0</v>
      </c>
      <c r="X31" s="518"/>
      <c r="Z31" s="531"/>
      <c r="AA31" s="357" t="s">
        <v>679</v>
      </c>
      <c r="AB31" s="357">
        <f>$C$33</f>
        <v>0</v>
      </c>
      <c r="AC31" s="518"/>
    </row>
    <row r="32" spans="1:35" s="334" customFormat="1" ht="25.5" customHeight="1" thickBot="1">
      <c r="A32" s="352"/>
      <c r="B32" s="346"/>
      <c r="C32" s="529"/>
      <c r="D32" s="347"/>
      <c r="E32" s="347"/>
      <c r="F32" s="346">
        <f t="shared" si="0"/>
        <v>0</v>
      </c>
      <c r="G32" s="346">
        <f t="shared" si="1"/>
        <v>0</v>
      </c>
      <c r="H32" s="347"/>
      <c r="I32" s="348"/>
      <c r="J32" s="336"/>
      <c r="K32" s="532"/>
      <c r="L32" s="356" t="s">
        <v>680</v>
      </c>
      <c r="M32" s="356">
        <f>SUM($L$17:$L$19)+SUM($P$17:$P$19)+SUM($T$17:$T$19)+SUM($X$25:$X$27)+SUM($X$17:$X$19)+SUM($AB$17:$AB$19)+SUM($AF$17:$AF$19)+SUM($L$25:$L$27)+SUM($P$25:$P$27)+SUM(T25:T27)</f>
        <v>0</v>
      </c>
      <c r="N32" s="519"/>
      <c r="P32" s="532"/>
      <c r="Q32" s="356" t="s">
        <v>680</v>
      </c>
      <c r="R32" s="356">
        <f>SUM($L$17:$L$20)+SUM($P$17:$P$20)+SUM($T$17:$T$20)+SUM($X$25:$X$28)+SUM($X$17:$X$20)+SUM($AB$17:$AB$20)+SUM($AF$17:$AF$20)+SUM($L$25:$L$28)+SUM($P$25:$P$28)+SUM(X25:X28)+SUM($T$25:$T$28)</f>
        <v>0</v>
      </c>
      <c r="S32" s="519"/>
      <c r="U32" s="532"/>
      <c r="V32" s="356" t="s">
        <v>680</v>
      </c>
      <c r="W32" s="358">
        <f>ROUND($M$17+$Q$17+$U$17+$Y$17+$AC$17+$AG$17+$M$25+$Q$25+$U$25,0)</f>
        <v>0</v>
      </c>
      <c r="X32" s="519"/>
      <c r="Z32" s="532"/>
      <c r="AA32" s="356" t="s">
        <v>680</v>
      </c>
      <c r="AB32" s="356">
        <f>ROUND($N$17+$R$17+$V$17+$Z$17+$AD$17+$AH$17+$N$25+$R$25+$V$25,0)</f>
        <v>0</v>
      </c>
      <c r="AC32" s="519"/>
    </row>
    <row r="33" spans="1:35" s="334" customFormat="1" ht="16.5" customHeight="1" thickBot="1">
      <c r="A33" s="359" t="s">
        <v>589</v>
      </c>
      <c r="B33" s="330">
        <f t="shared" ref="B33:I33" si="2">ROUND(SUM(B17:B32),0)</f>
        <v>0</v>
      </c>
      <c r="C33" s="330">
        <f t="shared" si="2"/>
        <v>0</v>
      </c>
      <c r="D33" s="330">
        <f t="shared" si="2"/>
        <v>0</v>
      </c>
      <c r="E33" s="330">
        <f t="shared" si="2"/>
        <v>0</v>
      </c>
      <c r="F33" s="330">
        <f t="shared" si="2"/>
        <v>0</v>
      </c>
      <c r="G33" s="330">
        <f t="shared" si="2"/>
        <v>0</v>
      </c>
      <c r="H33" s="330">
        <f t="shared" si="2"/>
        <v>0</v>
      </c>
      <c r="I33" s="330">
        <f t="shared" si="2"/>
        <v>0</v>
      </c>
      <c r="K33" s="360" t="s">
        <v>681</v>
      </c>
    </row>
    <row r="34" spans="1:35" s="334" customFormat="1" ht="24.75" customHeight="1">
      <c r="A34" s="361"/>
      <c r="B34" s="314"/>
      <c r="C34" s="314"/>
      <c r="D34" s="314"/>
      <c r="E34" s="314"/>
      <c r="F34" s="314"/>
      <c r="G34" s="314"/>
      <c r="H34" s="314"/>
      <c r="I34" s="314"/>
      <c r="K34" s="362"/>
      <c r="L34" s="362"/>
      <c r="M34" s="362"/>
      <c r="N34" s="362"/>
      <c r="O34" s="362"/>
      <c r="P34" s="362"/>
      <c r="Q34" s="363"/>
      <c r="R34" s="364"/>
      <c r="S34" s="363"/>
      <c r="T34" s="363"/>
      <c r="U34" s="363"/>
      <c r="V34" s="363"/>
      <c r="W34" s="363"/>
      <c r="X34" s="363"/>
      <c r="Y34" s="362"/>
      <c r="Z34" s="363"/>
      <c r="AA34" s="364"/>
      <c r="AB34" s="363"/>
      <c r="AC34" s="363"/>
      <c r="AD34" s="363"/>
      <c r="AE34" s="363"/>
      <c r="AF34" s="363"/>
      <c r="AG34" s="363"/>
      <c r="AH34" s="363"/>
      <c r="AI34" s="363"/>
    </row>
    <row r="35" spans="1:35" s="314" customFormat="1" ht="24.75" customHeight="1">
      <c r="A35" s="520" t="s">
        <v>682</v>
      </c>
      <c r="B35" s="365" t="s">
        <v>683</v>
      </c>
      <c r="C35" s="366" t="s">
        <v>684</v>
      </c>
      <c r="D35" s="366" t="s">
        <v>310</v>
      </c>
      <c r="E35" s="366" t="s">
        <v>308</v>
      </c>
      <c r="F35" s="366" t="s">
        <v>685</v>
      </c>
      <c r="G35" s="366" t="s">
        <v>686</v>
      </c>
      <c r="H35" s="366" t="s">
        <v>612</v>
      </c>
      <c r="I35" s="366" t="s">
        <v>589</v>
      </c>
      <c r="K35" s="362"/>
      <c r="L35" s="362"/>
      <c r="M35" s="362"/>
      <c r="N35" s="362"/>
      <c r="O35" s="362"/>
      <c r="P35" s="362"/>
      <c r="Q35" s="363"/>
      <c r="R35" s="364"/>
      <c r="S35" s="363"/>
      <c r="T35" s="363"/>
      <c r="U35" s="363"/>
      <c r="V35" s="363"/>
      <c r="W35" s="363"/>
      <c r="X35" s="363"/>
      <c r="Y35" s="362"/>
      <c r="Z35" s="363"/>
      <c r="AA35" s="364"/>
      <c r="AB35" s="363"/>
      <c r="AC35" s="363"/>
      <c r="AD35" s="363"/>
      <c r="AE35" s="363"/>
      <c r="AF35" s="363"/>
      <c r="AG35" s="363"/>
      <c r="AH35" s="363"/>
      <c r="AI35" s="363"/>
    </row>
    <row r="36" spans="1:35" s="361" customFormat="1" ht="24.75" customHeight="1">
      <c r="A36" s="520"/>
      <c r="B36" s="367" t="s">
        <v>615</v>
      </c>
      <c r="C36" s="350"/>
      <c r="D36" s="350"/>
      <c r="E36" s="350"/>
      <c r="F36" s="350"/>
      <c r="G36" s="350"/>
      <c r="H36" s="350"/>
      <c r="I36" s="368">
        <f>SUM(C36:H36)</f>
        <v>0</v>
      </c>
      <c r="K36" s="362"/>
      <c r="L36" s="362"/>
      <c r="M36" s="362"/>
      <c r="N36" s="362"/>
      <c r="O36" s="362"/>
      <c r="P36" s="362"/>
      <c r="Q36" s="363"/>
      <c r="R36" s="364"/>
      <c r="S36" s="363"/>
      <c r="T36" s="363"/>
      <c r="U36" s="363"/>
      <c r="V36" s="363"/>
      <c r="W36" s="363"/>
      <c r="X36" s="363"/>
      <c r="Y36" s="362"/>
      <c r="Z36" s="363"/>
      <c r="AA36" s="364"/>
      <c r="AB36" s="363"/>
      <c r="AC36" s="363"/>
      <c r="AD36" s="363"/>
      <c r="AE36" s="363"/>
      <c r="AF36" s="363"/>
      <c r="AG36" s="363"/>
      <c r="AH36" s="363"/>
      <c r="AI36" s="363"/>
    </row>
    <row r="37" spans="1:35" s="361" customFormat="1" ht="24.75" customHeight="1">
      <c r="A37" s="520"/>
      <c r="B37" s="369" t="s">
        <v>430</v>
      </c>
      <c r="C37" s="350"/>
      <c r="D37" s="350"/>
      <c r="E37" s="350"/>
      <c r="F37" s="350"/>
      <c r="G37" s="350"/>
      <c r="H37" s="350"/>
      <c r="I37" s="368">
        <f>SUM(C37:H37)</f>
        <v>0</v>
      </c>
      <c r="K37" s="362"/>
      <c r="L37" s="362"/>
      <c r="M37" s="362"/>
      <c r="N37" s="362"/>
      <c r="O37" s="362"/>
      <c r="P37" s="362"/>
      <c r="Q37" s="363"/>
      <c r="R37" s="364"/>
      <c r="S37" s="363"/>
      <c r="T37" s="363"/>
      <c r="U37" s="363"/>
      <c r="V37" s="363"/>
      <c r="W37" s="363"/>
      <c r="X37" s="363"/>
      <c r="Y37" s="362"/>
      <c r="Z37" s="363"/>
      <c r="AA37" s="364"/>
      <c r="AB37" s="363"/>
      <c r="AC37" s="363"/>
      <c r="AD37" s="363"/>
      <c r="AE37" s="363"/>
      <c r="AF37" s="363"/>
      <c r="AG37" s="363"/>
      <c r="AH37" s="363"/>
      <c r="AI37" s="363"/>
    </row>
    <row r="38" spans="1:35" s="334" customFormat="1" ht="24.75" customHeight="1">
      <c r="A38" s="520"/>
      <c r="B38" s="369" t="s">
        <v>687</v>
      </c>
      <c r="C38" s="350"/>
      <c r="D38" s="370"/>
      <c r="E38" s="370"/>
      <c r="F38" s="370"/>
      <c r="G38" s="370"/>
      <c r="H38" s="370"/>
      <c r="I38" s="368">
        <f>SUM(C38:H38)</f>
        <v>0</v>
      </c>
      <c r="K38" s="362"/>
      <c r="L38" s="362"/>
      <c r="M38" s="362"/>
      <c r="N38" s="362"/>
      <c r="O38" s="362"/>
      <c r="P38" s="362"/>
      <c r="Q38" s="363"/>
      <c r="R38" s="364"/>
      <c r="S38" s="363"/>
      <c r="T38" s="363"/>
      <c r="U38" s="363"/>
      <c r="V38" s="363"/>
      <c r="W38" s="363"/>
      <c r="X38" s="363"/>
      <c r="Y38" s="362"/>
      <c r="Z38" s="363"/>
      <c r="AA38" s="364"/>
      <c r="AB38" s="363"/>
      <c r="AC38" s="363"/>
      <c r="AD38" s="363"/>
      <c r="AE38" s="363"/>
      <c r="AF38" s="363"/>
      <c r="AG38" s="363"/>
      <c r="AH38" s="363"/>
      <c r="AI38" s="363"/>
    </row>
    <row r="39" spans="1:35" s="334" customFormat="1" ht="18.75" customHeight="1">
      <c r="A39" s="371" t="s">
        <v>688</v>
      </c>
      <c r="C39" s="304"/>
    </row>
    <row r="40" spans="1:35" s="334" customFormat="1" ht="18.75" customHeight="1">
      <c r="A40" s="372" t="s">
        <v>689</v>
      </c>
      <c r="AC40" s="521" t="str">
        <f ca="1">"Ngày "&amp;DAY(TODAY())&amp;" tháng "&amp;MONTH(TODAY())&amp;" năm "&amp;YEAR(TODAY())</f>
        <v>Ngày 1 tháng 3 năm 2016</v>
      </c>
      <c r="AD40" s="521"/>
      <c r="AE40" s="521"/>
      <c r="AF40" s="521"/>
      <c r="AG40" s="521"/>
    </row>
    <row r="41" spans="1:35" s="334" customFormat="1" ht="18" customHeight="1">
      <c r="A41" s="372" t="s">
        <v>690</v>
      </c>
      <c r="AC41" s="522" t="s">
        <v>621</v>
      </c>
      <c r="AD41" s="522"/>
      <c r="AE41" s="522"/>
      <c r="AF41" s="522"/>
      <c r="AG41" s="522"/>
    </row>
    <row r="42" spans="1:35" s="334" customFormat="1" ht="18" customHeight="1">
      <c r="A42" s="372" t="s">
        <v>691</v>
      </c>
      <c r="I42" s="336"/>
    </row>
    <row r="43" spans="1:35" s="334" customFormat="1" ht="18" customHeight="1">
      <c r="A43" s="373" t="s">
        <v>692</v>
      </c>
      <c r="I43" s="336"/>
      <c r="J43" s="336"/>
      <c r="K43" s="336"/>
    </row>
    <row r="44" spans="1:35" s="334" customFormat="1" ht="18" customHeight="1">
      <c r="A44" s="372"/>
      <c r="I44" s="336"/>
      <c r="J44" s="336"/>
      <c r="K44" s="336"/>
      <c r="AC44" s="374"/>
      <c r="AD44" s="374"/>
      <c r="AE44" s="374"/>
      <c r="AF44" s="374"/>
      <c r="AG44" s="374"/>
    </row>
    <row r="45" spans="1:35" s="334" customFormat="1" ht="18" customHeight="1">
      <c r="A45" s="375"/>
      <c r="I45" s="336"/>
      <c r="J45" s="336"/>
      <c r="K45" s="336"/>
      <c r="AC45" s="374"/>
      <c r="AD45" s="374"/>
      <c r="AE45" s="374"/>
      <c r="AF45" s="374"/>
      <c r="AG45" s="374"/>
    </row>
    <row r="46" spans="1:35" s="334" customFormat="1" ht="18" customHeight="1">
      <c r="A46" s="375"/>
      <c r="J46" s="336"/>
      <c r="K46" s="336"/>
      <c r="AC46" s="523" t="s">
        <v>693</v>
      </c>
      <c r="AD46" s="523"/>
      <c r="AE46" s="523"/>
      <c r="AF46" s="523"/>
      <c r="AG46" s="523"/>
    </row>
    <row r="47" spans="1:35" s="334" customFormat="1">
      <c r="N47" s="336"/>
      <c r="O47" s="336"/>
    </row>
    <row r="48" spans="1:35" s="334" customFormat="1">
      <c r="N48" s="336"/>
      <c r="O48" s="336"/>
    </row>
    <row r="49" spans="14:15" s="334" customFormat="1">
      <c r="N49" s="336"/>
      <c r="O49" s="336"/>
    </row>
    <row r="50" spans="14:15" s="334" customFormat="1">
      <c r="N50" s="336"/>
      <c r="O50" s="336"/>
    </row>
    <row r="51" spans="14:15" s="334" customFormat="1">
      <c r="N51" s="336"/>
      <c r="O51" s="336"/>
    </row>
    <row r="52" spans="14:15" s="334" customFormat="1">
      <c r="N52" s="336"/>
      <c r="O52" s="336"/>
    </row>
    <row r="53" spans="14:15" s="334" customFormat="1">
      <c r="N53" s="336"/>
      <c r="O53" s="336"/>
    </row>
    <row r="54" spans="14:15" s="334" customFormat="1">
      <c r="N54" s="336"/>
      <c r="O54" s="336"/>
    </row>
    <row r="55" spans="14:15" s="334" customFormat="1">
      <c r="N55" s="336"/>
      <c r="O55" s="336"/>
    </row>
    <row r="56" spans="14:15" s="334" customFormat="1">
      <c r="N56" s="336"/>
      <c r="O56" s="336"/>
    </row>
    <row r="57" spans="14:15" s="334" customFormat="1">
      <c r="N57" s="336"/>
      <c r="O57" s="336"/>
    </row>
    <row r="58" spans="14:15" s="334" customFormat="1">
      <c r="N58" s="336"/>
      <c r="O58" s="336"/>
    </row>
    <row r="59" spans="14:15" s="334" customFormat="1">
      <c r="N59" s="336"/>
      <c r="O59" s="336"/>
    </row>
    <row r="60" spans="14:15" s="334" customFormat="1">
      <c r="N60" s="336"/>
      <c r="O60" s="336"/>
    </row>
    <row r="61" spans="14:15" s="334" customFormat="1">
      <c r="N61" s="336"/>
      <c r="O61" s="336"/>
    </row>
    <row r="62" spans="14:15" s="334" customFormat="1">
      <c r="N62" s="336"/>
      <c r="O62" s="336"/>
    </row>
    <row r="63" spans="14:15" s="334" customFormat="1">
      <c r="N63" s="336"/>
      <c r="O63" s="336"/>
    </row>
    <row r="64" spans="14:15" s="334" customFormat="1">
      <c r="N64" s="336"/>
      <c r="O64" s="336"/>
    </row>
    <row r="65" spans="14:15" s="334" customFormat="1">
      <c r="N65" s="336"/>
      <c r="O65" s="336"/>
    </row>
    <row r="66" spans="14:15" s="334" customFormat="1">
      <c r="N66" s="336"/>
      <c r="O66" s="336"/>
    </row>
    <row r="67" spans="14:15" s="334" customFormat="1">
      <c r="N67" s="336"/>
      <c r="O67" s="336"/>
    </row>
    <row r="68" spans="14:15" s="334" customFormat="1">
      <c r="N68" s="336"/>
      <c r="O68" s="336"/>
    </row>
    <row r="69" spans="14:15" s="334" customFormat="1">
      <c r="N69" s="336"/>
      <c r="O69" s="336"/>
    </row>
    <row r="70" spans="14:15" s="334" customFormat="1">
      <c r="N70" s="336"/>
      <c r="O70" s="336"/>
    </row>
    <row r="71" spans="14:15" s="334" customFormat="1">
      <c r="N71" s="336"/>
      <c r="O71" s="336"/>
    </row>
    <row r="72" spans="14:15" s="334" customFormat="1">
      <c r="N72" s="336"/>
      <c r="O72" s="336"/>
    </row>
    <row r="73" spans="14:15" s="334" customFormat="1">
      <c r="N73" s="336"/>
      <c r="O73" s="336"/>
    </row>
    <row r="74" spans="14:15" s="334" customFormat="1">
      <c r="N74" s="336"/>
      <c r="O74" s="336"/>
    </row>
    <row r="75" spans="14:15" s="334" customFormat="1">
      <c r="N75" s="336"/>
      <c r="O75" s="336"/>
    </row>
    <row r="76" spans="14:15" s="334" customFormat="1">
      <c r="N76" s="336"/>
      <c r="O76" s="336"/>
    </row>
    <row r="77" spans="14:15" s="334" customFormat="1">
      <c r="N77" s="336"/>
      <c r="O77" s="336"/>
    </row>
    <row r="78" spans="14:15" s="334" customFormat="1">
      <c r="N78" s="336"/>
      <c r="O78" s="336"/>
    </row>
    <row r="79" spans="14:15" s="334" customFormat="1">
      <c r="N79" s="336"/>
      <c r="O79" s="336"/>
    </row>
    <row r="80" spans="14:15" s="334" customFormat="1">
      <c r="N80" s="336"/>
      <c r="O80" s="336"/>
    </row>
    <row r="81" spans="14:15" s="334" customFormat="1">
      <c r="N81" s="336"/>
      <c r="O81" s="336"/>
    </row>
    <row r="82" spans="14:15" s="334" customFormat="1">
      <c r="N82" s="336"/>
      <c r="O82" s="336"/>
    </row>
    <row r="83" spans="14:15" s="334" customFormat="1">
      <c r="N83" s="336"/>
      <c r="O83" s="336"/>
    </row>
    <row r="84" spans="14:15" s="334" customFormat="1">
      <c r="N84" s="336"/>
      <c r="O84" s="336"/>
    </row>
    <row r="85" spans="14:15" s="334" customFormat="1">
      <c r="N85" s="336"/>
      <c r="O85" s="336"/>
    </row>
    <row r="86" spans="14:15" s="334" customFormat="1">
      <c r="N86" s="336"/>
      <c r="O86" s="336"/>
    </row>
    <row r="87" spans="14:15" s="334" customFormat="1">
      <c r="N87" s="336"/>
      <c r="O87" s="336"/>
    </row>
    <row r="88" spans="14:15" s="334" customFormat="1">
      <c r="N88" s="336"/>
      <c r="O88" s="336"/>
    </row>
    <row r="89" spans="14:15" s="334" customFormat="1">
      <c r="N89" s="336"/>
      <c r="O89" s="336"/>
    </row>
    <row r="90" spans="14:15" s="334" customFormat="1">
      <c r="N90" s="336"/>
      <c r="O90" s="336"/>
    </row>
    <row r="91" spans="14:15" s="334" customFormat="1">
      <c r="N91" s="336"/>
      <c r="O91" s="336"/>
    </row>
    <row r="92" spans="14:15" s="334" customFormat="1">
      <c r="N92" s="336"/>
      <c r="O92" s="336"/>
    </row>
    <row r="93" spans="14:15" s="334" customFormat="1">
      <c r="N93" s="336"/>
      <c r="O93" s="336"/>
    </row>
    <row r="94" spans="14:15" s="334" customFormat="1">
      <c r="N94" s="336"/>
      <c r="O94" s="336"/>
    </row>
    <row r="95" spans="14:15" s="334" customFormat="1">
      <c r="N95" s="336"/>
      <c r="O95" s="336"/>
    </row>
    <row r="96" spans="14:15" s="334" customFormat="1">
      <c r="N96" s="336"/>
      <c r="O96" s="336"/>
    </row>
    <row r="97" spans="1:15" s="334" customFormat="1">
      <c r="N97" s="336"/>
      <c r="O97" s="336"/>
    </row>
    <row r="98" spans="1:15" s="334" customFormat="1">
      <c r="N98" s="336"/>
      <c r="O98" s="336"/>
    </row>
    <row r="99" spans="1:15" s="334" customFormat="1">
      <c r="I99" s="376"/>
      <c r="N99" s="336"/>
      <c r="O99" s="336"/>
    </row>
    <row r="100" spans="1:15" s="334" customFormat="1">
      <c r="B100" s="376"/>
      <c r="C100" s="376"/>
      <c r="D100" s="376"/>
      <c r="E100" s="376"/>
      <c r="F100" s="376"/>
      <c r="G100" s="376"/>
      <c r="H100" s="376"/>
      <c r="I100" s="376"/>
      <c r="N100" s="336"/>
      <c r="O100" s="336"/>
    </row>
    <row r="101" spans="1:15" s="334" customFormat="1">
      <c r="A101" s="376"/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36"/>
    </row>
  </sheetData>
  <mergeCells count="102">
    <mergeCell ref="A6:B6"/>
    <mergeCell ref="A7:A11"/>
    <mergeCell ref="B7:F7"/>
    <mergeCell ref="G7:G11"/>
    <mergeCell ref="H7:H10"/>
    <mergeCell ref="I7:J7"/>
    <mergeCell ref="I11:K11"/>
    <mergeCell ref="B1:C1"/>
    <mergeCell ref="E1:H1"/>
    <mergeCell ref="I1:S1"/>
    <mergeCell ref="A2:C3"/>
    <mergeCell ref="E2:V3"/>
    <mergeCell ref="G5:AD5"/>
    <mergeCell ref="Y8:AA9"/>
    <mergeCell ref="AB8:AB10"/>
    <mergeCell ref="AC8:AD9"/>
    <mergeCell ref="AE8:AF9"/>
    <mergeCell ref="AG8:AH9"/>
    <mergeCell ref="I9:J9"/>
    <mergeCell ref="R9:S9"/>
    <mergeCell ref="I10:J10"/>
    <mergeCell ref="R10:S10"/>
    <mergeCell ref="AA10:AA11"/>
    <mergeCell ref="U7:U11"/>
    <mergeCell ref="V7:V10"/>
    <mergeCell ref="W7:X10"/>
    <mergeCell ref="Y7:AH7"/>
    <mergeCell ref="I8:J8"/>
    <mergeCell ref="R8:S8"/>
    <mergeCell ref="L7:L11"/>
    <mergeCell ref="M7:M10"/>
    <mergeCell ref="N7:O10"/>
    <mergeCell ref="P7:P11"/>
    <mergeCell ref="Q7:Q10"/>
    <mergeCell ref="R7:S7"/>
    <mergeCell ref="N11:O11"/>
    <mergeCell ref="R11:T11"/>
    <mergeCell ref="W11:X11"/>
    <mergeCell ref="A14:I14"/>
    <mergeCell ref="K14:K16"/>
    <mergeCell ref="L14:AI14"/>
    <mergeCell ref="A15:A16"/>
    <mergeCell ref="B15:B16"/>
    <mergeCell ref="C15:C16"/>
    <mergeCell ref="D15:E15"/>
    <mergeCell ref="F15:F16"/>
    <mergeCell ref="G15:G16"/>
    <mergeCell ref="AI7:AI11"/>
    <mergeCell ref="B8:C8"/>
    <mergeCell ref="D8:E8"/>
    <mergeCell ref="F8:F10"/>
    <mergeCell ref="AB15:AE15"/>
    <mergeCell ref="AF15:AI15"/>
    <mergeCell ref="C17:C20"/>
    <mergeCell ref="M17:M20"/>
    <mergeCell ref="N17:N20"/>
    <mergeCell ref="Q17:Q20"/>
    <mergeCell ref="R17:R20"/>
    <mergeCell ref="U17:U20"/>
    <mergeCell ref="V17:V20"/>
    <mergeCell ref="Y17:Y20"/>
    <mergeCell ref="H15:H16"/>
    <mergeCell ref="I15:I16"/>
    <mergeCell ref="L15:O15"/>
    <mergeCell ref="P15:S15"/>
    <mergeCell ref="T15:W15"/>
    <mergeCell ref="X15:AA15"/>
    <mergeCell ref="Z17:Z20"/>
    <mergeCell ref="AC17:AC20"/>
    <mergeCell ref="AD17:AD20"/>
    <mergeCell ref="AG17:AG20"/>
    <mergeCell ref="AH17:AH20"/>
    <mergeCell ref="C21:C24"/>
    <mergeCell ref="K22:K24"/>
    <mergeCell ref="L22:AI22"/>
    <mergeCell ref="L23:O23"/>
    <mergeCell ref="P23:S23"/>
    <mergeCell ref="T23:W23"/>
    <mergeCell ref="X23:AA23"/>
    <mergeCell ref="AB23:AI28"/>
    <mergeCell ref="C25:C28"/>
    <mergeCell ref="M25:M28"/>
    <mergeCell ref="N25:N28"/>
    <mergeCell ref="Q25:Q28"/>
    <mergeCell ref="R25:R28"/>
    <mergeCell ref="U25:U28"/>
    <mergeCell ref="V25:V28"/>
    <mergeCell ref="AC30:AC32"/>
    <mergeCell ref="A35:A38"/>
    <mergeCell ref="AC40:AG40"/>
    <mergeCell ref="AC41:AG41"/>
    <mergeCell ref="AC46:AG46"/>
    <mergeCell ref="Y25:Y28"/>
    <mergeCell ref="Z25:Z28"/>
    <mergeCell ref="C29:C32"/>
    <mergeCell ref="K30:K32"/>
    <mergeCell ref="N30:N32"/>
    <mergeCell ref="P30:P32"/>
    <mergeCell ref="S30:S32"/>
    <mergeCell ref="U30:U32"/>
    <mergeCell ref="X30:X32"/>
    <mergeCell ref="Z30:Z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24"/>
  <sheetViews>
    <sheetView zoomScale="70" zoomScaleNormal="70" zoomScalePageLayoutView="70" workbookViewId="0">
      <pane xSplit="1" topLeftCell="B1" activePane="topRight" state="frozen"/>
      <selection activeCell="R10" sqref="R10"/>
      <selection pane="topRight" activeCell="I16" sqref="I16"/>
    </sheetView>
  </sheetViews>
  <sheetFormatPr defaultColWidth="12" defaultRowHeight="15.75"/>
  <cols>
    <col min="1" max="1" width="18.33203125" style="21" customWidth="1"/>
    <col min="2" max="10" width="9.6640625" style="21" customWidth="1"/>
    <col min="11" max="256" width="12" style="21"/>
    <col min="257" max="257" width="18.33203125" style="21" customWidth="1"/>
    <col min="258" max="266" width="9.6640625" style="21" customWidth="1"/>
    <col min="267" max="512" width="12" style="21"/>
    <col min="513" max="513" width="18.33203125" style="21" customWidth="1"/>
    <col min="514" max="522" width="9.6640625" style="21" customWidth="1"/>
    <col min="523" max="768" width="12" style="21"/>
    <col min="769" max="769" width="18.33203125" style="21" customWidth="1"/>
    <col min="770" max="778" width="9.6640625" style="21" customWidth="1"/>
    <col min="779" max="1024" width="12" style="21"/>
    <col min="1025" max="1025" width="18.33203125" style="21" customWidth="1"/>
    <col min="1026" max="1034" width="9.6640625" style="21" customWidth="1"/>
    <col min="1035" max="1280" width="12" style="21"/>
    <col min="1281" max="1281" width="18.33203125" style="21" customWidth="1"/>
    <col min="1282" max="1290" width="9.6640625" style="21" customWidth="1"/>
    <col min="1291" max="1536" width="12" style="21"/>
    <col min="1537" max="1537" width="18.33203125" style="21" customWidth="1"/>
    <col min="1538" max="1546" width="9.6640625" style="21" customWidth="1"/>
    <col min="1547" max="1792" width="12" style="21"/>
    <col min="1793" max="1793" width="18.33203125" style="21" customWidth="1"/>
    <col min="1794" max="1802" width="9.6640625" style="21" customWidth="1"/>
    <col min="1803" max="2048" width="12" style="21"/>
    <col min="2049" max="2049" width="18.33203125" style="21" customWidth="1"/>
    <col min="2050" max="2058" width="9.6640625" style="21" customWidth="1"/>
    <col min="2059" max="2304" width="12" style="21"/>
    <col min="2305" max="2305" width="18.33203125" style="21" customWidth="1"/>
    <col min="2306" max="2314" width="9.6640625" style="21" customWidth="1"/>
    <col min="2315" max="2560" width="12" style="21"/>
    <col min="2561" max="2561" width="18.33203125" style="21" customWidth="1"/>
    <col min="2562" max="2570" width="9.6640625" style="21" customWidth="1"/>
    <col min="2571" max="2816" width="12" style="21"/>
    <col min="2817" max="2817" width="18.33203125" style="21" customWidth="1"/>
    <col min="2818" max="2826" width="9.6640625" style="21" customWidth="1"/>
    <col min="2827" max="3072" width="12" style="21"/>
    <col min="3073" max="3073" width="18.33203125" style="21" customWidth="1"/>
    <col min="3074" max="3082" width="9.6640625" style="21" customWidth="1"/>
    <col min="3083" max="3328" width="12" style="21"/>
    <col min="3329" max="3329" width="18.33203125" style="21" customWidth="1"/>
    <col min="3330" max="3338" width="9.6640625" style="21" customWidth="1"/>
    <col min="3339" max="3584" width="12" style="21"/>
    <col min="3585" max="3585" width="18.33203125" style="21" customWidth="1"/>
    <col min="3586" max="3594" width="9.6640625" style="21" customWidth="1"/>
    <col min="3595" max="3840" width="12" style="21"/>
    <col min="3841" max="3841" width="18.33203125" style="21" customWidth="1"/>
    <col min="3842" max="3850" width="9.6640625" style="21" customWidth="1"/>
    <col min="3851" max="4096" width="12" style="21"/>
    <col min="4097" max="4097" width="18.33203125" style="21" customWidth="1"/>
    <col min="4098" max="4106" width="9.6640625" style="21" customWidth="1"/>
    <col min="4107" max="4352" width="12" style="21"/>
    <col min="4353" max="4353" width="18.33203125" style="21" customWidth="1"/>
    <col min="4354" max="4362" width="9.6640625" style="21" customWidth="1"/>
    <col min="4363" max="4608" width="12" style="21"/>
    <col min="4609" max="4609" width="18.33203125" style="21" customWidth="1"/>
    <col min="4610" max="4618" width="9.6640625" style="21" customWidth="1"/>
    <col min="4619" max="4864" width="12" style="21"/>
    <col min="4865" max="4865" width="18.33203125" style="21" customWidth="1"/>
    <col min="4866" max="4874" width="9.6640625" style="21" customWidth="1"/>
    <col min="4875" max="5120" width="12" style="21"/>
    <col min="5121" max="5121" width="18.33203125" style="21" customWidth="1"/>
    <col min="5122" max="5130" width="9.6640625" style="21" customWidth="1"/>
    <col min="5131" max="5376" width="12" style="21"/>
    <col min="5377" max="5377" width="18.33203125" style="21" customWidth="1"/>
    <col min="5378" max="5386" width="9.6640625" style="21" customWidth="1"/>
    <col min="5387" max="5632" width="12" style="21"/>
    <col min="5633" max="5633" width="18.33203125" style="21" customWidth="1"/>
    <col min="5634" max="5642" width="9.6640625" style="21" customWidth="1"/>
    <col min="5643" max="5888" width="12" style="21"/>
    <col min="5889" max="5889" width="18.33203125" style="21" customWidth="1"/>
    <col min="5890" max="5898" width="9.6640625" style="21" customWidth="1"/>
    <col min="5899" max="6144" width="12" style="21"/>
    <col min="6145" max="6145" width="18.33203125" style="21" customWidth="1"/>
    <col min="6146" max="6154" width="9.6640625" style="21" customWidth="1"/>
    <col min="6155" max="6400" width="12" style="21"/>
    <col min="6401" max="6401" width="18.33203125" style="21" customWidth="1"/>
    <col min="6402" max="6410" width="9.6640625" style="21" customWidth="1"/>
    <col min="6411" max="6656" width="12" style="21"/>
    <col min="6657" max="6657" width="18.33203125" style="21" customWidth="1"/>
    <col min="6658" max="6666" width="9.6640625" style="21" customWidth="1"/>
    <col min="6667" max="6912" width="12" style="21"/>
    <col min="6913" max="6913" width="18.33203125" style="21" customWidth="1"/>
    <col min="6914" max="6922" width="9.6640625" style="21" customWidth="1"/>
    <col min="6923" max="7168" width="12" style="21"/>
    <col min="7169" max="7169" width="18.33203125" style="21" customWidth="1"/>
    <col min="7170" max="7178" width="9.6640625" style="21" customWidth="1"/>
    <col min="7179" max="7424" width="12" style="21"/>
    <col min="7425" max="7425" width="18.33203125" style="21" customWidth="1"/>
    <col min="7426" max="7434" width="9.6640625" style="21" customWidth="1"/>
    <col min="7435" max="7680" width="12" style="21"/>
    <col min="7681" max="7681" width="18.33203125" style="21" customWidth="1"/>
    <col min="7682" max="7690" width="9.6640625" style="21" customWidth="1"/>
    <col min="7691" max="7936" width="12" style="21"/>
    <col min="7937" max="7937" width="18.33203125" style="21" customWidth="1"/>
    <col min="7938" max="7946" width="9.6640625" style="21" customWidth="1"/>
    <col min="7947" max="8192" width="12" style="21"/>
    <col min="8193" max="8193" width="18.33203125" style="21" customWidth="1"/>
    <col min="8194" max="8202" width="9.6640625" style="21" customWidth="1"/>
    <col min="8203" max="8448" width="12" style="21"/>
    <col min="8449" max="8449" width="18.33203125" style="21" customWidth="1"/>
    <col min="8450" max="8458" width="9.6640625" style="21" customWidth="1"/>
    <col min="8459" max="8704" width="12" style="21"/>
    <col min="8705" max="8705" width="18.33203125" style="21" customWidth="1"/>
    <col min="8706" max="8714" width="9.6640625" style="21" customWidth="1"/>
    <col min="8715" max="8960" width="12" style="21"/>
    <col min="8961" max="8961" width="18.33203125" style="21" customWidth="1"/>
    <col min="8962" max="8970" width="9.6640625" style="21" customWidth="1"/>
    <col min="8971" max="9216" width="12" style="21"/>
    <col min="9217" max="9217" width="18.33203125" style="21" customWidth="1"/>
    <col min="9218" max="9226" width="9.6640625" style="21" customWidth="1"/>
    <col min="9227" max="9472" width="12" style="21"/>
    <col min="9473" max="9473" width="18.33203125" style="21" customWidth="1"/>
    <col min="9474" max="9482" width="9.6640625" style="21" customWidth="1"/>
    <col min="9483" max="9728" width="12" style="21"/>
    <col min="9729" max="9729" width="18.33203125" style="21" customWidth="1"/>
    <col min="9730" max="9738" width="9.6640625" style="21" customWidth="1"/>
    <col min="9739" max="9984" width="12" style="21"/>
    <col min="9985" max="9985" width="18.33203125" style="21" customWidth="1"/>
    <col min="9986" max="9994" width="9.6640625" style="21" customWidth="1"/>
    <col min="9995" max="10240" width="12" style="21"/>
    <col min="10241" max="10241" width="18.33203125" style="21" customWidth="1"/>
    <col min="10242" max="10250" width="9.6640625" style="21" customWidth="1"/>
    <col min="10251" max="10496" width="12" style="21"/>
    <col min="10497" max="10497" width="18.33203125" style="21" customWidth="1"/>
    <col min="10498" max="10506" width="9.6640625" style="21" customWidth="1"/>
    <col min="10507" max="10752" width="12" style="21"/>
    <col min="10753" max="10753" width="18.33203125" style="21" customWidth="1"/>
    <col min="10754" max="10762" width="9.6640625" style="21" customWidth="1"/>
    <col min="10763" max="11008" width="12" style="21"/>
    <col min="11009" max="11009" width="18.33203125" style="21" customWidth="1"/>
    <col min="11010" max="11018" width="9.6640625" style="21" customWidth="1"/>
    <col min="11019" max="11264" width="12" style="21"/>
    <col min="11265" max="11265" width="18.33203125" style="21" customWidth="1"/>
    <col min="11266" max="11274" width="9.6640625" style="21" customWidth="1"/>
    <col min="11275" max="11520" width="12" style="21"/>
    <col min="11521" max="11521" width="18.33203125" style="21" customWidth="1"/>
    <col min="11522" max="11530" width="9.6640625" style="21" customWidth="1"/>
    <col min="11531" max="11776" width="12" style="21"/>
    <col min="11777" max="11777" width="18.33203125" style="21" customWidth="1"/>
    <col min="11778" max="11786" width="9.6640625" style="21" customWidth="1"/>
    <col min="11787" max="12032" width="12" style="21"/>
    <col min="12033" max="12033" width="18.33203125" style="21" customWidth="1"/>
    <col min="12034" max="12042" width="9.6640625" style="21" customWidth="1"/>
    <col min="12043" max="12288" width="12" style="21"/>
    <col min="12289" max="12289" width="18.33203125" style="21" customWidth="1"/>
    <col min="12290" max="12298" width="9.6640625" style="21" customWidth="1"/>
    <col min="12299" max="12544" width="12" style="21"/>
    <col min="12545" max="12545" width="18.33203125" style="21" customWidth="1"/>
    <col min="12546" max="12554" width="9.6640625" style="21" customWidth="1"/>
    <col min="12555" max="12800" width="12" style="21"/>
    <col min="12801" max="12801" width="18.33203125" style="21" customWidth="1"/>
    <col min="12802" max="12810" width="9.6640625" style="21" customWidth="1"/>
    <col min="12811" max="13056" width="12" style="21"/>
    <col min="13057" max="13057" width="18.33203125" style="21" customWidth="1"/>
    <col min="13058" max="13066" width="9.6640625" style="21" customWidth="1"/>
    <col min="13067" max="13312" width="12" style="21"/>
    <col min="13313" max="13313" width="18.33203125" style="21" customWidth="1"/>
    <col min="13314" max="13322" width="9.6640625" style="21" customWidth="1"/>
    <col min="13323" max="13568" width="12" style="21"/>
    <col min="13569" max="13569" width="18.33203125" style="21" customWidth="1"/>
    <col min="13570" max="13578" width="9.6640625" style="21" customWidth="1"/>
    <col min="13579" max="13824" width="12" style="21"/>
    <col min="13825" max="13825" width="18.33203125" style="21" customWidth="1"/>
    <col min="13826" max="13834" width="9.6640625" style="21" customWidth="1"/>
    <col min="13835" max="14080" width="12" style="21"/>
    <col min="14081" max="14081" width="18.33203125" style="21" customWidth="1"/>
    <col min="14082" max="14090" width="9.6640625" style="21" customWidth="1"/>
    <col min="14091" max="14336" width="12" style="21"/>
    <col min="14337" max="14337" width="18.33203125" style="21" customWidth="1"/>
    <col min="14338" max="14346" width="9.6640625" style="21" customWidth="1"/>
    <col min="14347" max="14592" width="12" style="21"/>
    <col min="14593" max="14593" width="18.33203125" style="21" customWidth="1"/>
    <col min="14594" max="14602" width="9.6640625" style="21" customWidth="1"/>
    <col min="14603" max="14848" width="12" style="21"/>
    <col min="14849" max="14849" width="18.33203125" style="21" customWidth="1"/>
    <col min="14850" max="14858" width="9.6640625" style="21" customWidth="1"/>
    <col min="14859" max="15104" width="12" style="21"/>
    <col min="15105" max="15105" width="18.33203125" style="21" customWidth="1"/>
    <col min="15106" max="15114" width="9.6640625" style="21" customWidth="1"/>
    <col min="15115" max="15360" width="12" style="21"/>
    <col min="15361" max="15361" width="18.33203125" style="21" customWidth="1"/>
    <col min="15362" max="15370" width="9.6640625" style="21" customWidth="1"/>
    <col min="15371" max="15616" width="12" style="21"/>
    <col min="15617" max="15617" width="18.33203125" style="21" customWidth="1"/>
    <col min="15618" max="15626" width="9.6640625" style="21" customWidth="1"/>
    <col min="15627" max="15872" width="12" style="21"/>
    <col min="15873" max="15873" width="18.33203125" style="21" customWidth="1"/>
    <col min="15874" max="15882" width="9.6640625" style="21" customWidth="1"/>
    <col min="15883" max="16128" width="12" style="21"/>
    <col min="16129" max="16129" width="18.33203125" style="21" customWidth="1"/>
    <col min="16130" max="16138" width="9.6640625" style="21" customWidth="1"/>
    <col min="16139" max="16384" width="12" style="21"/>
  </cols>
  <sheetData>
    <row r="1" spans="1:14" ht="18.75">
      <c r="A1" s="19"/>
      <c r="B1" s="20" t="s">
        <v>336</v>
      </c>
      <c r="E1" s="20"/>
      <c r="K1" s="22" t="s">
        <v>337</v>
      </c>
      <c r="L1" s="23">
        <f ca="1">TODAY()</f>
        <v>42430</v>
      </c>
    </row>
    <row r="2" spans="1:14">
      <c r="A2" s="633" t="s">
        <v>338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</row>
    <row r="3" spans="1:14">
      <c r="B3" s="634" t="s">
        <v>339</v>
      </c>
      <c r="C3" s="635"/>
      <c r="D3" s="635"/>
      <c r="E3" s="635"/>
      <c r="F3" s="635"/>
      <c r="G3" s="636"/>
      <c r="H3" s="634" t="s">
        <v>340</v>
      </c>
      <c r="I3" s="635"/>
      <c r="J3" s="635"/>
      <c r="K3" s="635"/>
      <c r="L3" s="636"/>
    </row>
    <row r="4" spans="1:14" ht="34.5" customHeight="1">
      <c r="A4" s="24" t="s">
        <v>341</v>
      </c>
      <c r="B4" s="25">
        <v>6</v>
      </c>
      <c r="C4" s="25">
        <v>7</v>
      </c>
      <c r="D4" s="25">
        <v>8</v>
      </c>
      <c r="E4" s="25">
        <v>9</v>
      </c>
      <c r="F4" s="25" t="s">
        <v>342</v>
      </c>
      <c r="G4" s="25" t="s">
        <v>343</v>
      </c>
      <c r="H4" s="25">
        <v>10</v>
      </c>
      <c r="I4" s="25">
        <v>11</v>
      </c>
      <c r="J4" s="25">
        <v>12</v>
      </c>
      <c r="K4" s="25" t="s">
        <v>342</v>
      </c>
      <c r="L4" s="25" t="s">
        <v>343</v>
      </c>
    </row>
    <row r="5" spans="1:14" s="32" customFormat="1" ht="21" customHeight="1">
      <c r="A5" s="26" t="s">
        <v>322</v>
      </c>
      <c r="B5" s="27">
        <v>4</v>
      </c>
      <c r="C5" s="27">
        <v>4</v>
      </c>
      <c r="D5" s="27">
        <v>4</v>
      </c>
      <c r="E5" s="27">
        <v>5</v>
      </c>
      <c r="F5" s="28">
        <f t="shared" ref="F5:F15" si="0">SUM(B5:E5)</f>
        <v>17</v>
      </c>
      <c r="G5" s="29">
        <f>(F5+1.33)*1.9/$F$21</f>
        <v>0.3109553571428571</v>
      </c>
      <c r="H5" s="30">
        <v>3</v>
      </c>
      <c r="I5" s="30">
        <v>3.5</v>
      </c>
      <c r="J5" s="30">
        <v>3</v>
      </c>
      <c r="K5" s="28">
        <f t="shared" ref="K5:K16" si="1">SUM(H5:J5)</f>
        <v>9.5</v>
      </c>
      <c r="L5" s="29">
        <f>(K5+2)*2.25/$K$21</f>
        <v>0.30263157894736842</v>
      </c>
      <c r="M5" s="31"/>
      <c r="N5" s="31"/>
    </row>
    <row r="6" spans="1:14" s="32" customFormat="1" ht="21" customHeight="1">
      <c r="A6" s="26" t="s">
        <v>323</v>
      </c>
      <c r="B6" s="27">
        <v>1</v>
      </c>
      <c r="C6" s="27">
        <v>2</v>
      </c>
      <c r="D6" s="33">
        <v>1.5</v>
      </c>
      <c r="E6" s="33">
        <v>1.5</v>
      </c>
      <c r="F6" s="34">
        <f t="shared" si="0"/>
        <v>6</v>
      </c>
      <c r="G6" s="35">
        <f>F6*1.9/$F$21</f>
        <v>0.10178571428571427</v>
      </c>
      <c r="H6" s="30">
        <v>1.5</v>
      </c>
      <c r="I6" s="30">
        <v>1</v>
      </c>
      <c r="J6" s="30">
        <v>1.5</v>
      </c>
      <c r="K6" s="36">
        <f t="shared" si="1"/>
        <v>4</v>
      </c>
      <c r="L6" s="37">
        <f t="shared" ref="L6:L16" si="2">K6*2.25/$K$21</f>
        <v>0.10526315789473684</v>
      </c>
      <c r="M6" s="31"/>
    </row>
    <row r="7" spans="1:14" s="32" customFormat="1" ht="21" customHeight="1">
      <c r="A7" s="26" t="s">
        <v>324</v>
      </c>
      <c r="B7" s="27">
        <v>1</v>
      </c>
      <c r="C7" s="27">
        <v>2</v>
      </c>
      <c r="D7" s="33">
        <v>1.5</v>
      </c>
      <c r="E7" s="33">
        <v>1.5</v>
      </c>
      <c r="F7" s="34">
        <f t="shared" si="0"/>
        <v>6</v>
      </c>
      <c r="G7" s="35">
        <f>F7*1.9/$F$21</f>
        <v>0.10178571428571427</v>
      </c>
      <c r="H7" s="30">
        <v>1.5</v>
      </c>
      <c r="I7" s="30">
        <v>1</v>
      </c>
      <c r="J7" s="30">
        <v>1.5</v>
      </c>
      <c r="K7" s="36">
        <f t="shared" si="1"/>
        <v>4</v>
      </c>
      <c r="L7" s="37">
        <f t="shared" si="2"/>
        <v>0.10526315789473684</v>
      </c>
      <c r="M7" s="31"/>
    </row>
    <row r="8" spans="1:14" s="32" customFormat="1" ht="21" customHeight="1">
      <c r="A8" s="26" t="s">
        <v>325</v>
      </c>
      <c r="B8" s="27">
        <v>1</v>
      </c>
      <c r="C8" s="27">
        <v>1</v>
      </c>
      <c r="D8" s="27">
        <v>1</v>
      </c>
      <c r="E8" s="27">
        <v>1</v>
      </c>
      <c r="F8" s="34">
        <f t="shared" si="0"/>
        <v>4</v>
      </c>
      <c r="G8" s="35">
        <f>F8*1.9/$F$21</f>
        <v>6.7857142857142852E-2</v>
      </c>
      <c r="H8" s="30">
        <v>1</v>
      </c>
      <c r="I8" s="30">
        <v>1</v>
      </c>
      <c r="J8" s="30">
        <v>1</v>
      </c>
      <c r="K8" s="36">
        <f t="shared" si="1"/>
        <v>3</v>
      </c>
      <c r="L8" s="37">
        <f t="shared" si="2"/>
        <v>7.8947368421052627E-2</v>
      </c>
      <c r="M8" s="31"/>
    </row>
    <row r="9" spans="1:14" s="32" customFormat="1" ht="21" customHeight="1">
      <c r="A9" s="26" t="s">
        <v>326</v>
      </c>
      <c r="B9" s="27">
        <v>3</v>
      </c>
      <c r="C9" s="27">
        <v>3</v>
      </c>
      <c r="D9" s="27">
        <v>3</v>
      </c>
      <c r="E9" s="27">
        <v>2</v>
      </c>
      <c r="F9" s="28">
        <f t="shared" si="0"/>
        <v>11</v>
      </c>
      <c r="G9" s="29">
        <f>(F9+1.33)*1.9/$F$21</f>
        <v>0.20916964285714285</v>
      </c>
      <c r="H9" s="30">
        <v>3</v>
      </c>
      <c r="I9" s="30">
        <v>3</v>
      </c>
      <c r="J9" s="30">
        <v>3</v>
      </c>
      <c r="K9" s="28">
        <f t="shared" si="1"/>
        <v>9</v>
      </c>
      <c r="L9" s="29">
        <f>(K9+2)*2.25/$K$21</f>
        <v>0.28947368421052633</v>
      </c>
      <c r="M9" s="31"/>
    </row>
    <row r="10" spans="1:14" s="32" customFormat="1" ht="21" customHeight="1">
      <c r="A10" s="26" t="s">
        <v>327</v>
      </c>
      <c r="B10" s="27">
        <v>4</v>
      </c>
      <c r="C10" s="27">
        <v>4</v>
      </c>
      <c r="D10" s="27">
        <v>4</v>
      </c>
      <c r="E10" s="27">
        <v>4</v>
      </c>
      <c r="F10" s="28">
        <f t="shared" si="0"/>
        <v>16</v>
      </c>
      <c r="G10" s="29">
        <f>(F10+1.33)*1.9/$F$21</f>
        <v>0.29399107142857134</v>
      </c>
      <c r="H10" s="30">
        <v>3</v>
      </c>
      <c r="I10" s="30">
        <v>3.5</v>
      </c>
      <c r="J10" s="30">
        <v>3.5</v>
      </c>
      <c r="K10" s="28">
        <f t="shared" si="1"/>
        <v>10</v>
      </c>
      <c r="L10" s="29">
        <f>(K10+2)*2.25/$K$21</f>
        <v>0.31578947368421051</v>
      </c>
      <c r="M10" s="31"/>
    </row>
    <row r="11" spans="1:14" s="32" customFormat="1" ht="21" customHeight="1">
      <c r="A11" s="26" t="s">
        <v>328</v>
      </c>
      <c r="B11" s="27">
        <v>1</v>
      </c>
      <c r="C11" s="27">
        <v>1</v>
      </c>
      <c r="D11" s="27">
        <v>1</v>
      </c>
      <c r="E11" s="27">
        <v>2</v>
      </c>
      <c r="F11" s="28">
        <f t="shared" si="0"/>
        <v>5</v>
      </c>
      <c r="G11" s="29">
        <f>(F11+1.33)*1.9/$F$21</f>
        <v>0.10738392857142856</v>
      </c>
      <c r="H11" s="30">
        <v>2</v>
      </c>
      <c r="I11" s="30">
        <v>2</v>
      </c>
      <c r="J11" s="30">
        <v>2</v>
      </c>
      <c r="K11" s="28">
        <f t="shared" si="1"/>
        <v>6</v>
      </c>
      <c r="L11" s="29">
        <f>(K11+2)*2.25/$K$21</f>
        <v>0.21052631578947367</v>
      </c>
      <c r="M11" s="31"/>
    </row>
    <row r="12" spans="1:14" s="32" customFormat="1" ht="21" customHeight="1">
      <c r="A12" s="26" t="s">
        <v>329</v>
      </c>
      <c r="B12" s="27">
        <v>0</v>
      </c>
      <c r="C12" s="27">
        <v>0</v>
      </c>
      <c r="D12" s="27">
        <v>2</v>
      </c>
      <c r="E12" s="27">
        <v>2</v>
      </c>
      <c r="F12" s="28">
        <f t="shared" si="0"/>
        <v>4</v>
      </c>
      <c r="G12" s="29">
        <f>(F12+1.33)*1.9/$F$21</f>
        <v>9.0419642857142851E-2</v>
      </c>
      <c r="H12" s="30">
        <v>2</v>
      </c>
      <c r="I12" s="30">
        <v>2</v>
      </c>
      <c r="J12" s="30">
        <v>2</v>
      </c>
      <c r="K12" s="28">
        <f t="shared" si="1"/>
        <v>6</v>
      </c>
      <c r="L12" s="29">
        <f>(K12+2)*2.25/$K$21</f>
        <v>0.21052631578947367</v>
      </c>
      <c r="M12" s="31"/>
    </row>
    <row r="13" spans="1:14" s="32" customFormat="1" ht="21" customHeight="1">
      <c r="A13" s="26" t="s">
        <v>330</v>
      </c>
      <c r="B13" s="27">
        <v>2</v>
      </c>
      <c r="C13" s="27">
        <v>2</v>
      </c>
      <c r="D13" s="27">
        <v>2</v>
      </c>
      <c r="E13" s="27">
        <v>2</v>
      </c>
      <c r="F13" s="28">
        <f t="shared" si="0"/>
        <v>8</v>
      </c>
      <c r="G13" s="29">
        <f>(F13+1.33)*1.9/$F$21</f>
        <v>0.15827678571428572</v>
      </c>
      <c r="H13" s="30">
        <v>1</v>
      </c>
      <c r="I13" s="33">
        <v>1.5</v>
      </c>
      <c r="J13" s="33">
        <v>1.5</v>
      </c>
      <c r="K13" s="28">
        <f t="shared" si="1"/>
        <v>4</v>
      </c>
      <c r="L13" s="29">
        <f>(K13+2)*2.25/$K$21</f>
        <v>0.15789473684210525</v>
      </c>
      <c r="M13" s="31"/>
    </row>
    <row r="14" spans="1:14" s="32" customFormat="1" ht="21" customHeight="1">
      <c r="A14" s="26" t="s">
        <v>344</v>
      </c>
      <c r="B14" s="27">
        <v>2</v>
      </c>
      <c r="C14" s="30">
        <v>1.5</v>
      </c>
      <c r="D14" s="30">
        <v>1.5</v>
      </c>
      <c r="E14" s="27">
        <v>1</v>
      </c>
      <c r="F14" s="34">
        <f t="shared" si="0"/>
        <v>6</v>
      </c>
      <c r="G14" s="35">
        <f>F14*1.9/$F$21</f>
        <v>0.10178571428571427</v>
      </c>
      <c r="H14" s="30">
        <v>1.5</v>
      </c>
      <c r="I14" s="30">
        <v>1.5</v>
      </c>
      <c r="J14" s="30">
        <v>1</v>
      </c>
      <c r="K14" s="36">
        <f t="shared" si="1"/>
        <v>4</v>
      </c>
      <c r="L14" s="37">
        <f t="shared" si="2"/>
        <v>0.10526315789473684</v>
      </c>
      <c r="M14" s="31"/>
    </row>
    <row r="15" spans="1:14" s="32" customFormat="1" ht="21" customHeight="1">
      <c r="A15" s="26" t="s">
        <v>333</v>
      </c>
      <c r="B15" s="27">
        <v>2</v>
      </c>
      <c r="C15" s="27">
        <v>2</v>
      </c>
      <c r="D15" s="27">
        <v>2</v>
      </c>
      <c r="E15" s="27">
        <v>2</v>
      </c>
      <c r="F15" s="34">
        <f t="shared" si="0"/>
        <v>8</v>
      </c>
      <c r="G15" s="35">
        <f>F15*1.9/$F$21</f>
        <v>0.1357142857142857</v>
      </c>
      <c r="H15" s="30">
        <v>2</v>
      </c>
      <c r="I15" s="30">
        <v>2</v>
      </c>
      <c r="J15" s="30">
        <v>2</v>
      </c>
      <c r="K15" s="36">
        <f t="shared" si="1"/>
        <v>6</v>
      </c>
      <c r="L15" s="37">
        <f t="shared" si="2"/>
        <v>0.15789473684210525</v>
      </c>
      <c r="M15" s="31"/>
    </row>
    <row r="16" spans="1:14" s="32" customFormat="1" ht="21" customHeight="1">
      <c r="A16" s="26" t="s">
        <v>345</v>
      </c>
      <c r="B16" s="27"/>
      <c r="C16" s="27"/>
      <c r="D16" s="27"/>
      <c r="E16" s="27"/>
      <c r="F16" s="34"/>
      <c r="G16" s="37"/>
      <c r="H16" s="30">
        <v>1</v>
      </c>
      <c r="I16" s="30">
        <v>1</v>
      </c>
      <c r="J16" s="30">
        <v>1</v>
      </c>
      <c r="K16" s="36">
        <f t="shared" si="1"/>
        <v>3</v>
      </c>
      <c r="L16" s="37">
        <f t="shared" si="2"/>
        <v>7.8947368421052627E-2</v>
      </c>
      <c r="M16" s="31"/>
    </row>
    <row r="17" spans="1:14" s="32" customFormat="1" ht="21" customHeight="1">
      <c r="A17" s="26" t="s">
        <v>346</v>
      </c>
      <c r="B17" s="27">
        <v>1</v>
      </c>
      <c r="C17" s="27">
        <v>1</v>
      </c>
      <c r="D17" s="27">
        <v>1</v>
      </c>
      <c r="E17" s="33">
        <v>0.5</v>
      </c>
      <c r="F17" s="36">
        <f>SUM(B17:E17)</f>
        <v>3.5</v>
      </c>
      <c r="G17" s="35">
        <f>F17*1.9/$F$21</f>
        <v>5.9374999999999997E-2</v>
      </c>
      <c r="H17" s="30"/>
      <c r="I17" s="30"/>
      <c r="J17" s="30"/>
      <c r="K17" s="36"/>
      <c r="L17" s="37"/>
      <c r="M17" s="31"/>
    </row>
    <row r="18" spans="1:14" s="32" customFormat="1" ht="21" customHeight="1">
      <c r="A18" s="26" t="s">
        <v>347</v>
      </c>
      <c r="B18" s="27">
        <v>1</v>
      </c>
      <c r="C18" s="27">
        <v>1</v>
      </c>
      <c r="D18" s="27">
        <v>1</v>
      </c>
      <c r="E18" s="33">
        <v>0.5</v>
      </c>
      <c r="F18" s="36">
        <f>SUM(B18:E18)</f>
        <v>3.5</v>
      </c>
      <c r="G18" s="35">
        <f>F18*1.9/$F$21</f>
        <v>5.9374999999999997E-2</v>
      </c>
      <c r="H18" s="30"/>
      <c r="I18" s="30"/>
      <c r="J18" s="30"/>
      <c r="K18" s="36"/>
      <c r="L18" s="37"/>
      <c r="M18" s="31"/>
    </row>
    <row r="19" spans="1:14" s="32" customFormat="1" ht="21" customHeight="1">
      <c r="A19" s="26" t="s">
        <v>334</v>
      </c>
      <c r="B19" s="27">
        <v>2</v>
      </c>
      <c r="C19" s="27">
        <v>2</v>
      </c>
      <c r="D19" s="27">
        <v>2</v>
      </c>
      <c r="E19" s="27"/>
      <c r="F19" s="34">
        <v>6</v>
      </c>
      <c r="G19" s="35">
        <f>F19*1.9/$F$21</f>
        <v>0.10178571428571427</v>
      </c>
      <c r="H19" s="30">
        <v>2</v>
      </c>
      <c r="I19" s="30">
        <v>1.5</v>
      </c>
      <c r="J19" s="30">
        <v>1.5</v>
      </c>
      <c r="K19" s="36">
        <f>SUM(H19:J19)</f>
        <v>5</v>
      </c>
      <c r="L19" s="37">
        <f>K19*2.25/$K$21</f>
        <v>0.13157894736842105</v>
      </c>
      <c r="M19" s="31"/>
      <c r="N19" s="38"/>
    </row>
    <row r="20" spans="1:14" s="32" customFormat="1" ht="21" customHeight="1">
      <c r="A20" s="26" t="s">
        <v>348</v>
      </c>
      <c r="B20" s="27">
        <v>2</v>
      </c>
      <c r="C20" s="27">
        <v>2</v>
      </c>
      <c r="D20" s="27">
        <v>2</v>
      </c>
      <c r="E20" s="27">
        <v>2</v>
      </c>
      <c r="F20" s="34">
        <f>SUM(B20:E20)</f>
        <v>8</v>
      </c>
      <c r="G20" s="37"/>
      <c r="H20" s="30">
        <v>4</v>
      </c>
      <c r="I20" s="30">
        <v>4</v>
      </c>
      <c r="J20" s="30">
        <v>4</v>
      </c>
      <c r="K20" s="36">
        <f>SUM(H20:J20)</f>
        <v>12</v>
      </c>
      <c r="L20" s="37"/>
      <c r="M20" s="31"/>
      <c r="N20" s="31"/>
    </row>
    <row r="21" spans="1:14" s="40" customFormat="1" ht="21" customHeight="1">
      <c r="A21" s="26" t="s">
        <v>349</v>
      </c>
      <c r="B21" s="34">
        <f t="shared" ref="B21:K21" si="3">SUM(B5:B20)</f>
        <v>27</v>
      </c>
      <c r="C21" s="34">
        <f t="shared" si="3"/>
        <v>28.5</v>
      </c>
      <c r="D21" s="34">
        <f t="shared" si="3"/>
        <v>29.5</v>
      </c>
      <c r="E21" s="34">
        <f t="shared" si="3"/>
        <v>27</v>
      </c>
      <c r="F21" s="34">
        <f t="shared" si="3"/>
        <v>112</v>
      </c>
      <c r="G21" s="39">
        <f>SUM(G5:G20)</f>
        <v>1.8996607142857143</v>
      </c>
      <c r="H21" s="36">
        <f t="shared" si="3"/>
        <v>28.5</v>
      </c>
      <c r="I21" s="36">
        <f t="shared" si="3"/>
        <v>28.5</v>
      </c>
      <c r="J21" s="36">
        <f t="shared" si="3"/>
        <v>28.5</v>
      </c>
      <c r="K21" s="36">
        <f t="shared" si="3"/>
        <v>85.5</v>
      </c>
      <c r="L21" s="39">
        <f>SUM(L5:L20)</f>
        <v>2.25</v>
      </c>
      <c r="M21" s="31"/>
    </row>
    <row r="23" spans="1:14">
      <c r="A23" s="21" t="s">
        <v>350</v>
      </c>
      <c r="F23" s="41">
        <f>0.136/6</f>
        <v>2.2666666666666668E-2</v>
      </c>
      <c r="H23" s="21" t="s">
        <v>351</v>
      </c>
      <c r="L23" s="41">
        <f>0.17/6</f>
        <v>2.8333333333333335E-2</v>
      </c>
    </row>
    <row r="24" spans="1:14">
      <c r="A24" s="42" t="s">
        <v>352</v>
      </c>
      <c r="H24" s="43" t="s">
        <v>352</v>
      </c>
      <c r="I24" s="44"/>
      <c r="J24" s="44"/>
      <c r="K24" s="44"/>
      <c r="L24" s="44"/>
    </row>
  </sheetData>
  <sheetProtection password="CFEC" sheet="1" objects="1" scenarios="1"/>
  <mergeCells count="3">
    <mergeCell ref="A2:L2"/>
    <mergeCell ref="B3:G3"/>
    <mergeCell ref="H3:L3"/>
  </mergeCells>
  <pageMargins left="0.5" right="0.25" top="0.5" bottom="0.5" header="0.5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O23"/>
  <sheetViews>
    <sheetView zoomScale="70" zoomScaleNormal="70" zoomScalePageLayoutView="70" workbookViewId="0">
      <pane xSplit="1" topLeftCell="B1" activePane="topRight" state="frozen"/>
      <selection activeCell="R10" sqref="R10"/>
      <selection pane="topRight" activeCell="G9" sqref="G9"/>
    </sheetView>
  </sheetViews>
  <sheetFormatPr defaultColWidth="12" defaultRowHeight="15.75"/>
  <cols>
    <col min="1" max="1" width="18.33203125" style="62" customWidth="1"/>
    <col min="2" max="10" width="9.6640625" style="62" customWidth="1"/>
    <col min="11" max="256" width="12" style="62"/>
    <col min="257" max="257" width="18.33203125" style="62" customWidth="1"/>
    <col min="258" max="266" width="9.6640625" style="62" customWidth="1"/>
    <col min="267" max="512" width="12" style="62"/>
    <col min="513" max="513" width="18.33203125" style="62" customWidth="1"/>
    <col min="514" max="522" width="9.6640625" style="62" customWidth="1"/>
    <col min="523" max="768" width="12" style="62"/>
    <col min="769" max="769" width="18.33203125" style="62" customWidth="1"/>
    <col min="770" max="778" width="9.6640625" style="62" customWidth="1"/>
    <col min="779" max="1024" width="12" style="62"/>
    <col min="1025" max="1025" width="18.33203125" style="62" customWidth="1"/>
    <col min="1026" max="1034" width="9.6640625" style="62" customWidth="1"/>
    <col min="1035" max="1280" width="12" style="62"/>
    <col min="1281" max="1281" width="18.33203125" style="62" customWidth="1"/>
    <col min="1282" max="1290" width="9.6640625" style="62" customWidth="1"/>
    <col min="1291" max="1536" width="12" style="62"/>
    <col min="1537" max="1537" width="18.33203125" style="62" customWidth="1"/>
    <col min="1538" max="1546" width="9.6640625" style="62" customWidth="1"/>
    <col min="1547" max="1792" width="12" style="62"/>
    <col min="1793" max="1793" width="18.33203125" style="62" customWidth="1"/>
    <col min="1794" max="1802" width="9.6640625" style="62" customWidth="1"/>
    <col min="1803" max="2048" width="12" style="62"/>
    <col min="2049" max="2049" width="18.33203125" style="62" customWidth="1"/>
    <col min="2050" max="2058" width="9.6640625" style="62" customWidth="1"/>
    <col min="2059" max="2304" width="12" style="62"/>
    <col min="2305" max="2305" width="18.33203125" style="62" customWidth="1"/>
    <col min="2306" max="2314" width="9.6640625" style="62" customWidth="1"/>
    <col min="2315" max="2560" width="12" style="62"/>
    <col min="2561" max="2561" width="18.33203125" style="62" customWidth="1"/>
    <col min="2562" max="2570" width="9.6640625" style="62" customWidth="1"/>
    <col min="2571" max="2816" width="12" style="62"/>
    <col min="2817" max="2817" width="18.33203125" style="62" customWidth="1"/>
    <col min="2818" max="2826" width="9.6640625" style="62" customWidth="1"/>
    <col min="2827" max="3072" width="12" style="62"/>
    <col min="3073" max="3073" width="18.33203125" style="62" customWidth="1"/>
    <col min="3074" max="3082" width="9.6640625" style="62" customWidth="1"/>
    <col min="3083" max="3328" width="12" style="62"/>
    <col min="3329" max="3329" width="18.33203125" style="62" customWidth="1"/>
    <col min="3330" max="3338" width="9.6640625" style="62" customWidth="1"/>
    <col min="3339" max="3584" width="12" style="62"/>
    <col min="3585" max="3585" width="18.33203125" style="62" customWidth="1"/>
    <col min="3586" max="3594" width="9.6640625" style="62" customWidth="1"/>
    <col min="3595" max="3840" width="12" style="62"/>
    <col min="3841" max="3841" width="18.33203125" style="62" customWidth="1"/>
    <col min="3842" max="3850" width="9.6640625" style="62" customWidth="1"/>
    <col min="3851" max="4096" width="12" style="62"/>
    <col min="4097" max="4097" width="18.33203125" style="62" customWidth="1"/>
    <col min="4098" max="4106" width="9.6640625" style="62" customWidth="1"/>
    <col min="4107" max="4352" width="12" style="62"/>
    <col min="4353" max="4353" width="18.33203125" style="62" customWidth="1"/>
    <col min="4354" max="4362" width="9.6640625" style="62" customWidth="1"/>
    <col min="4363" max="4608" width="12" style="62"/>
    <col min="4609" max="4609" width="18.33203125" style="62" customWidth="1"/>
    <col min="4610" max="4618" width="9.6640625" style="62" customWidth="1"/>
    <col min="4619" max="4864" width="12" style="62"/>
    <col min="4865" max="4865" width="18.33203125" style="62" customWidth="1"/>
    <col min="4866" max="4874" width="9.6640625" style="62" customWidth="1"/>
    <col min="4875" max="5120" width="12" style="62"/>
    <col min="5121" max="5121" width="18.33203125" style="62" customWidth="1"/>
    <col min="5122" max="5130" width="9.6640625" style="62" customWidth="1"/>
    <col min="5131" max="5376" width="12" style="62"/>
    <col min="5377" max="5377" width="18.33203125" style="62" customWidth="1"/>
    <col min="5378" max="5386" width="9.6640625" style="62" customWidth="1"/>
    <col min="5387" max="5632" width="12" style="62"/>
    <col min="5633" max="5633" width="18.33203125" style="62" customWidth="1"/>
    <col min="5634" max="5642" width="9.6640625" style="62" customWidth="1"/>
    <col min="5643" max="5888" width="12" style="62"/>
    <col min="5889" max="5889" width="18.33203125" style="62" customWidth="1"/>
    <col min="5890" max="5898" width="9.6640625" style="62" customWidth="1"/>
    <col min="5899" max="6144" width="12" style="62"/>
    <col min="6145" max="6145" width="18.33203125" style="62" customWidth="1"/>
    <col min="6146" max="6154" width="9.6640625" style="62" customWidth="1"/>
    <col min="6155" max="6400" width="12" style="62"/>
    <col min="6401" max="6401" width="18.33203125" style="62" customWidth="1"/>
    <col min="6402" max="6410" width="9.6640625" style="62" customWidth="1"/>
    <col min="6411" max="6656" width="12" style="62"/>
    <col min="6657" max="6657" width="18.33203125" style="62" customWidth="1"/>
    <col min="6658" max="6666" width="9.6640625" style="62" customWidth="1"/>
    <col min="6667" max="6912" width="12" style="62"/>
    <col min="6913" max="6913" width="18.33203125" style="62" customWidth="1"/>
    <col min="6914" max="6922" width="9.6640625" style="62" customWidth="1"/>
    <col min="6923" max="7168" width="12" style="62"/>
    <col min="7169" max="7169" width="18.33203125" style="62" customWidth="1"/>
    <col min="7170" max="7178" width="9.6640625" style="62" customWidth="1"/>
    <col min="7179" max="7424" width="12" style="62"/>
    <col min="7425" max="7425" width="18.33203125" style="62" customWidth="1"/>
    <col min="7426" max="7434" width="9.6640625" style="62" customWidth="1"/>
    <col min="7435" max="7680" width="12" style="62"/>
    <col min="7681" max="7681" width="18.33203125" style="62" customWidth="1"/>
    <col min="7682" max="7690" width="9.6640625" style="62" customWidth="1"/>
    <col min="7691" max="7936" width="12" style="62"/>
    <col min="7937" max="7937" width="18.33203125" style="62" customWidth="1"/>
    <col min="7938" max="7946" width="9.6640625" style="62" customWidth="1"/>
    <col min="7947" max="8192" width="12" style="62"/>
    <col min="8193" max="8193" width="18.33203125" style="62" customWidth="1"/>
    <col min="8194" max="8202" width="9.6640625" style="62" customWidth="1"/>
    <col min="8203" max="8448" width="12" style="62"/>
    <col min="8449" max="8449" width="18.33203125" style="62" customWidth="1"/>
    <col min="8450" max="8458" width="9.6640625" style="62" customWidth="1"/>
    <col min="8459" max="8704" width="12" style="62"/>
    <col min="8705" max="8705" width="18.33203125" style="62" customWidth="1"/>
    <col min="8706" max="8714" width="9.6640625" style="62" customWidth="1"/>
    <col min="8715" max="8960" width="12" style="62"/>
    <col min="8961" max="8961" width="18.33203125" style="62" customWidth="1"/>
    <col min="8962" max="8970" width="9.6640625" style="62" customWidth="1"/>
    <col min="8971" max="9216" width="12" style="62"/>
    <col min="9217" max="9217" width="18.33203125" style="62" customWidth="1"/>
    <col min="9218" max="9226" width="9.6640625" style="62" customWidth="1"/>
    <col min="9227" max="9472" width="12" style="62"/>
    <col min="9473" max="9473" width="18.33203125" style="62" customWidth="1"/>
    <col min="9474" max="9482" width="9.6640625" style="62" customWidth="1"/>
    <col min="9483" max="9728" width="12" style="62"/>
    <col min="9729" max="9729" width="18.33203125" style="62" customWidth="1"/>
    <col min="9730" max="9738" width="9.6640625" style="62" customWidth="1"/>
    <col min="9739" max="9984" width="12" style="62"/>
    <col min="9985" max="9985" width="18.33203125" style="62" customWidth="1"/>
    <col min="9986" max="9994" width="9.6640625" style="62" customWidth="1"/>
    <col min="9995" max="10240" width="12" style="62"/>
    <col min="10241" max="10241" width="18.33203125" style="62" customWidth="1"/>
    <col min="10242" max="10250" width="9.6640625" style="62" customWidth="1"/>
    <col min="10251" max="10496" width="12" style="62"/>
    <col min="10497" max="10497" width="18.33203125" style="62" customWidth="1"/>
    <col min="10498" max="10506" width="9.6640625" style="62" customWidth="1"/>
    <col min="10507" max="10752" width="12" style="62"/>
    <col min="10753" max="10753" width="18.33203125" style="62" customWidth="1"/>
    <col min="10754" max="10762" width="9.6640625" style="62" customWidth="1"/>
    <col min="10763" max="11008" width="12" style="62"/>
    <col min="11009" max="11009" width="18.33203125" style="62" customWidth="1"/>
    <col min="11010" max="11018" width="9.6640625" style="62" customWidth="1"/>
    <col min="11019" max="11264" width="12" style="62"/>
    <col min="11265" max="11265" width="18.33203125" style="62" customWidth="1"/>
    <col min="11266" max="11274" width="9.6640625" style="62" customWidth="1"/>
    <col min="11275" max="11520" width="12" style="62"/>
    <col min="11521" max="11521" width="18.33203125" style="62" customWidth="1"/>
    <col min="11522" max="11530" width="9.6640625" style="62" customWidth="1"/>
    <col min="11531" max="11776" width="12" style="62"/>
    <col min="11777" max="11777" width="18.33203125" style="62" customWidth="1"/>
    <col min="11778" max="11786" width="9.6640625" style="62" customWidth="1"/>
    <col min="11787" max="12032" width="12" style="62"/>
    <col min="12033" max="12033" width="18.33203125" style="62" customWidth="1"/>
    <col min="12034" max="12042" width="9.6640625" style="62" customWidth="1"/>
    <col min="12043" max="12288" width="12" style="62"/>
    <col min="12289" max="12289" width="18.33203125" style="62" customWidth="1"/>
    <col min="12290" max="12298" width="9.6640625" style="62" customWidth="1"/>
    <col min="12299" max="12544" width="12" style="62"/>
    <col min="12545" max="12545" width="18.33203125" style="62" customWidth="1"/>
    <col min="12546" max="12554" width="9.6640625" style="62" customWidth="1"/>
    <col min="12555" max="12800" width="12" style="62"/>
    <col min="12801" max="12801" width="18.33203125" style="62" customWidth="1"/>
    <col min="12802" max="12810" width="9.6640625" style="62" customWidth="1"/>
    <col min="12811" max="13056" width="12" style="62"/>
    <col min="13057" max="13057" width="18.33203125" style="62" customWidth="1"/>
    <col min="13058" max="13066" width="9.6640625" style="62" customWidth="1"/>
    <col min="13067" max="13312" width="12" style="62"/>
    <col min="13313" max="13313" width="18.33203125" style="62" customWidth="1"/>
    <col min="13314" max="13322" width="9.6640625" style="62" customWidth="1"/>
    <col min="13323" max="13568" width="12" style="62"/>
    <col min="13569" max="13569" width="18.33203125" style="62" customWidth="1"/>
    <col min="13570" max="13578" width="9.6640625" style="62" customWidth="1"/>
    <col min="13579" max="13824" width="12" style="62"/>
    <col min="13825" max="13825" width="18.33203125" style="62" customWidth="1"/>
    <col min="13826" max="13834" width="9.6640625" style="62" customWidth="1"/>
    <col min="13835" max="14080" width="12" style="62"/>
    <col min="14081" max="14081" width="18.33203125" style="62" customWidth="1"/>
    <col min="14082" max="14090" width="9.6640625" style="62" customWidth="1"/>
    <col min="14091" max="14336" width="12" style="62"/>
    <col min="14337" max="14337" width="18.33203125" style="62" customWidth="1"/>
    <col min="14338" max="14346" width="9.6640625" style="62" customWidth="1"/>
    <col min="14347" max="14592" width="12" style="62"/>
    <col min="14593" max="14593" width="18.33203125" style="62" customWidth="1"/>
    <col min="14594" max="14602" width="9.6640625" style="62" customWidth="1"/>
    <col min="14603" max="14848" width="12" style="62"/>
    <col min="14849" max="14849" width="18.33203125" style="62" customWidth="1"/>
    <col min="14850" max="14858" width="9.6640625" style="62" customWidth="1"/>
    <col min="14859" max="15104" width="12" style="62"/>
    <col min="15105" max="15105" width="18.33203125" style="62" customWidth="1"/>
    <col min="15106" max="15114" width="9.6640625" style="62" customWidth="1"/>
    <col min="15115" max="15360" width="12" style="62"/>
    <col min="15361" max="15361" width="18.33203125" style="62" customWidth="1"/>
    <col min="15362" max="15370" width="9.6640625" style="62" customWidth="1"/>
    <col min="15371" max="15616" width="12" style="62"/>
    <col min="15617" max="15617" width="18.33203125" style="62" customWidth="1"/>
    <col min="15618" max="15626" width="9.6640625" style="62" customWidth="1"/>
    <col min="15627" max="15872" width="12" style="62"/>
    <col min="15873" max="15873" width="18.33203125" style="62" customWidth="1"/>
    <col min="15874" max="15882" width="9.6640625" style="62" customWidth="1"/>
    <col min="15883" max="16128" width="12" style="62"/>
    <col min="16129" max="16129" width="18.33203125" style="62" customWidth="1"/>
    <col min="16130" max="16138" width="9.6640625" style="62" customWidth="1"/>
    <col min="16139" max="16384" width="12" style="62"/>
  </cols>
  <sheetData>
    <row r="1" spans="1:15" ht="18.75">
      <c r="A1" s="60"/>
      <c r="B1" s="61" t="s">
        <v>356</v>
      </c>
      <c r="E1" s="61"/>
      <c r="K1" s="22" t="s">
        <v>337</v>
      </c>
      <c r="L1" s="23">
        <f ca="1">TODAY()</f>
        <v>42430</v>
      </c>
    </row>
    <row r="2" spans="1:15">
      <c r="A2" s="633" t="s">
        <v>357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</row>
    <row r="3" spans="1:15">
      <c r="B3" s="637" t="s">
        <v>339</v>
      </c>
      <c r="C3" s="638"/>
      <c r="D3" s="638"/>
      <c r="E3" s="638"/>
      <c r="F3" s="638"/>
      <c r="G3" s="639"/>
      <c r="H3" s="637" t="s">
        <v>340</v>
      </c>
      <c r="I3" s="638"/>
      <c r="J3" s="638"/>
      <c r="K3" s="638"/>
      <c r="L3" s="639"/>
    </row>
    <row r="4" spans="1:15" ht="34.5" customHeight="1">
      <c r="A4" s="63" t="s">
        <v>341</v>
      </c>
      <c r="B4" s="64">
        <v>6</v>
      </c>
      <c r="C4" s="64">
        <v>7</v>
      </c>
      <c r="D4" s="64">
        <v>8</v>
      </c>
      <c r="E4" s="64">
        <v>9</v>
      </c>
      <c r="F4" s="64" t="s">
        <v>342</v>
      </c>
      <c r="G4" s="64" t="s">
        <v>343</v>
      </c>
      <c r="H4" s="64">
        <v>10</v>
      </c>
      <c r="I4" s="64">
        <v>11</v>
      </c>
      <c r="J4" s="64">
        <v>12</v>
      </c>
      <c r="K4" s="64" t="s">
        <v>342</v>
      </c>
      <c r="L4" s="64" t="s">
        <v>343</v>
      </c>
    </row>
    <row r="5" spans="1:15" s="72" customFormat="1" ht="21" customHeight="1">
      <c r="A5" s="65" t="s">
        <v>322</v>
      </c>
      <c r="B5" s="66">
        <v>4</v>
      </c>
      <c r="C5" s="66">
        <v>4</v>
      </c>
      <c r="D5" s="66">
        <v>4</v>
      </c>
      <c r="E5" s="66">
        <v>5</v>
      </c>
      <c r="F5" s="67">
        <f t="shared" ref="F5:F15" si="0">SUM(B5:E5)</f>
        <v>17</v>
      </c>
      <c r="G5" s="68">
        <v>0.49516964285714288</v>
      </c>
      <c r="H5" s="69">
        <v>3</v>
      </c>
      <c r="I5" s="69">
        <v>3.5</v>
      </c>
      <c r="J5" s="69">
        <v>3</v>
      </c>
      <c r="K5" s="70">
        <v>9.5</v>
      </c>
      <c r="L5" s="71">
        <v>0.39643605870020965</v>
      </c>
    </row>
    <row r="6" spans="1:15" s="72" customFormat="1" ht="21" customHeight="1">
      <c r="A6" s="65" t="s">
        <v>323</v>
      </c>
      <c r="B6" s="66">
        <v>1</v>
      </c>
      <c r="C6" s="66">
        <v>2</v>
      </c>
      <c r="D6" s="73">
        <v>1.5</v>
      </c>
      <c r="E6" s="73">
        <v>1.5</v>
      </c>
      <c r="F6" s="67">
        <f t="shared" si="0"/>
        <v>6</v>
      </c>
      <c r="G6" s="68">
        <v>0.19070535714285713</v>
      </c>
      <c r="H6" s="69">
        <v>1.5</v>
      </c>
      <c r="I6" s="69">
        <v>1</v>
      </c>
      <c r="J6" s="69">
        <v>1.5</v>
      </c>
      <c r="K6" s="70">
        <f t="shared" ref="K6:K16" si="1">SUM(H6:J6)</f>
        <v>4</v>
      </c>
      <c r="L6" s="71">
        <v>0.18197064989517822</v>
      </c>
    </row>
    <row r="7" spans="1:15" s="72" customFormat="1" ht="21" customHeight="1">
      <c r="A7" s="65" t="s">
        <v>324</v>
      </c>
      <c r="B7" s="66">
        <v>1</v>
      </c>
      <c r="C7" s="66">
        <v>2</v>
      </c>
      <c r="D7" s="73">
        <v>1.5</v>
      </c>
      <c r="E7" s="73">
        <v>1.5</v>
      </c>
      <c r="F7" s="67">
        <f t="shared" si="0"/>
        <v>6</v>
      </c>
      <c r="G7" s="68">
        <v>0.19070535714285713</v>
      </c>
      <c r="H7" s="69">
        <v>1.5</v>
      </c>
      <c r="I7" s="69">
        <v>1</v>
      </c>
      <c r="J7" s="69">
        <v>1.5</v>
      </c>
      <c r="K7" s="70">
        <f t="shared" si="1"/>
        <v>4</v>
      </c>
      <c r="L7" s="71">
        <v>0.18197064989517822</v>
      </c>
    </row>
    <row r="8" spans="1:15" s="72" customFormat="1" ht="21" customHeight="1">
      <c r="A8" s="74" t="s">
        <v>325</v>
      </c>
      <c r="B8" s="66">
        <v>1</v>
      </c>
      <c r="C8" s="66">
        <v>1</v>
      </c>
      <c r="D8" s="66">
        <v>1</v>
      </c>
      <c r="E8" s="66">
        <v>1</v>
      </c>
      <c r="F8" s="67">
        <f t="shared" si="0"/>
        <v>4</v>
      </c>
      <c r="G8" s="75">
        <v>0.11071428571428572</v>
      </c>
      <c r="H8" s="69">
        <v>1</v>
      </c>
      <c r="I8" s="69">
        <v>1</v>
      </c>
      <c r="J8" s="69">
        <v>1</v>
      </c>
      <c r="K8" s="70">
        <f t="shared" si="1"/>
        <v>3</v>
      </c>
      <c r="L8" s="76">
        <v>0.11698113207547171</v>
      </c>
    </row>
    <row r="9" spans="1:15" s="72" customFormat="1" ht="21" customHeight="1">
      <c r="A9" s="65" t="s">
        <v>326</v>
      </c>
      <c r="B9" s="66">
        <v>3</v>
      </c>
      <c r="C9" s="66">
        <v>3</v>
      </c>
      <c r="D9" s="66">
        <v>3</v>
      </c>
      <c r="E9" s="66">
        <v>2</v>
      </c>
      <c r="F9" s="67">
        <f t="shared" si="0"/>
        <v>11</v>
      </c>
      <c r="G9" s="68">
        <v>0.32909821428571429</v>
      </c>
      <c r="H9" s="69">
        <v>3</v>
      </c>
      <c r="I9" s="69">
        <v>3</v>
      </c>
      <c r="J9" s="69">
        <v>3</v>
      </c>
      <c r="K9" s="70">
        <f t="shared" si="1"/>
        <v>9</v>
      </c>
      <c r="L9" s="71">
        <v>0.37693920335429765</v>
      </c>
    </row>
    <row r="10" spans="1:15" s="72" customFormat="1" ht="21" customHeight="1">
      <c r="A10" s="65" t="s">
        <v>327</v>
      </c>
      <c r="B10" s="66">
        <v>4</v>
      </c>
      <c r="C10" s="66">
        <v>4</v>
      </c>
      <c r="D10" s="66">
        <v>4</v>
      </c>
      <c r="E10" s="66">
        <v>4</v>
      </c>
      <c r="F10" s="67">
        <f t="shared" si="0"/>
        <v>16</v>
      </c>
      <c r="G10" s="68">
        <v>0.46749107142857144</v>
      </c>
      <c r="H10" s="69">
        <v>3</v>
      </c>
      <c r="I10" s="69">
        <v>3.5</v>
      </c>
      <c r="J10" s="69">
        <v>3.5</v>
      </c>
      <c r="K10" s="70">
        <f t="shared" si="1"/>
        <v>10</v>
      </c>
      <c r="L10" s="71">
        <v>0.41593291404612154</v>
      </c>
      <c r="O10" s="77"/>
    </row>
    <row r="11" spans="1:15" s="72" customFormat="1" ht="21" customHeight="1">
      <c r="A11" s="65" t="s">
        <v>328</v>
      </c>
      <c r="B11" s="66">
        <v>1</v>
      </c>
      <c r="C11" s="66">
        <v>1</v>
      </c>
      <c r="D11" s="66">
        <v>1</v>
      </c>
      <c r="E11" s="66">
        <v>2</v>
      </c>
      <c r="F11" s="67">
        <f t="shared" si="0"/>
        <v>5</v>
      </c>
      <c r="G11" s="68">
        <v>0.16302678571428572</v>
      </c>
      <c r="H11" s="69">
        <v>2</v>
      </c>
      <c r="I11" s="69">
        <v>2</v>
      </c>
      <c r="J11" s="69">
        <v>2</v>
      </c>
      <c r="K11" s="70">
        <f t="shared" si="1"/>
        <v>6</v>
      </c>
      <c r="L11" s="71">
        <v>0.25995807127882603</v>
      </c>
      <c r="O11" s="77"/>
    </row>
    <row r="12" spans="1:15" s="72" customFormat="1" ht="21" customHeight="1">
      <c r="A12" s="65" t="s">
        <v>329</v>
      </c>
      <c r="B12" s="66">
        <v>0</v>
      </c>
      <c r="C12" s="66">
        <v>0</v>
      </c>
      <c r="D12" s="66">
        <v>2</v>
      </c>
      <c r="E12" s="66">
        <v>2</v>
      </c>
      <c r="F12" s="67">
        <f t="shared" si="0"/>
        <v>4</v>
      </c>
      <c r="G12" s="68">
        <v>0.13534821428571428</v>
      </c>
      <c r="H12" s="69">
        <v>2</v>
      </c>
      <c r="I12" s="69">
        <v>2</v>
      </c>
      <c r="J12" s="69">
        <v>2</v>
      </c>
      <c r="K12" s="70">
        <f t="shared" si="1"/>
        <v>6</v>
      </c>
      <c r="L12" s="71">
        <v>0.25995807127882603</v>
      </c>
    </row>
    <row r="13" spans="1:15" s="72" customFormat="1" ht="21" customHeight="1">
      <c r="A13" s="65" t="s">
        <v>330</v>
      </c>
      <c r="B13" s="66">
        <v>2</v>
      </c>
      <c r="C13" s="66">
        <v>2</v>
      </c>
      <c r="D13" s="66">
        <v>2</v>
      </c>
      <c r="E13" s="66">
        <v>2</v>
      </c>
      <c r="F13" s="67">
        <f t="shared" si="0"/>
        <v>8</v>
      </c>
      <c r="G13" s="68">
        <v>0.24606250000000002</v>
      </c>
      <c r="H13" s="69">
        <v>1</v>
      </c>
      <c r="I13" s="73">
        <v>1.5</v>
      </c>
      <c r="J13" s="73">
        <v>1.5</v>
      </c>
      <c r="K13" s="70">
        <f t="shared" si="1"/>
        <v>4</v>
      </c>
      <c r="L13" s="71">
        <v>0.18197064989517822</v>
      </c>
    </row>
    <row r="14" spans="1:15" s="72" customFormat="1" ht="21" customHeight="1">
      <c r="A14" s="74" t="s">
        <v>344</v>
      </c>
      <c r="B14" s="66">
        <v>2</v>
      </c>
      <c r="C14" s="69">
        <v>1.5</v>
      </c>
      <c r="D14" s="69">
        <v>1.5</v>
      </c>
      <c r="E14" s="66">
        <v>1</v>
      </c>
      <c r="F14" s="67">
        <f t="shared" si="0"/>
        <v>6</v>
      </c>
      <c r="G14" s="75">
        <v>0.16607142857142859</v>
      </c>
      <c r="H14" s="69">
        <v>1.5</v>
      </c>
      <c r="I14" s="69">
        <v>1.5</v>
      </c>
      <c r="J14" s="69">
        <v>1</v>
      </c>
      <c r="K14" s="70">
        <f t="shared" si="1"/>
        <v>4</v>
      </c>
      <c r="L14" s="76">
        <v>0.15597484276729559</v>
      </c>
    </row>
    <row r="15" spans="1:15" s="72" customFormat="1" ht="21" customHeight="1">
      <c r="A15" s="74" t="s">
        <v>333</v>
      </c>
      <c r="B15" s="66">
        <v>2</v>
      </c>
      <c r="C15" s="66">
        <v>2</v>
      </c>
      <c r="D15" s="66">
        <v>2</v>
      </c>
      <c r="E15" s="66">
        <v>2</v>
      </c>
      <c r="F15" s="67">
        <f t="shared" si="0"/>
        <v>8</v>
      </c>
      <c r="G15" s="75">
        <v>0.22142857142857145</v>
      </c>
      <c r="H15" s="69">
        <v>2</v>
      </c>
      <c r="I15" s="69">
        <v>2</v>
      </c>
      <c r="J15" s="69">
        <v>2</v>
      </c>
      <c r="K15" s="70">
        <f t="shared" si="1"/>
        <v>6</v>
      </c>
      <c r="L15" s="76">
        <v>0.23396226415094343</v>
      </c>
    </row>
    <row r="16" spans="1:15" s="72" customFormat="1" ht="21" customHeight="1">
      <c r="A16" s="74" t="s">
        <v>345</v>
      </c>
      <c r="B16" s="66"/>
      <c r="C16" s="66"/>
      <c r="D16" s="66"/>
      <c r="E16" s="66"/>
      <c r="F16" s="67"/>
      <c r="G16" s="76"/>
      <c r="H16" s="69">
        <v>1</v>
      </c>
      <c r="I16" s="69">
        <v>1</v>
      </c>
      <c r="J16" s="69">
        <v>1</v>
      </c>
      <c r="K16" s="70">
        <f t="shared" si="1"/>
        <v>3</v>
      </c>
      <c r="L16" s="76">
        <v>0.11698113207547171</v>
      </c>
    </row>
    <row r="17" spans="1:12" s="72" customFormat="1" ht="21" customHeight="1">
      <c r="A17" s="74" t="s">
        <v>346</v>
      </c>
      <c r="B17" s="66">
        <v>1</v>
      </c>
      <c r="C17" s="66">
        <v>1</v>
      </c>
      <c r="D17" s="66">
        <v>1</v>
      </c>
      <c r="E17" s="73">
        <v>0.5</v>
      </c>
      <c r="F17" s="70">
        <f>SUM(B17:E17)</f>
        <v>3.5</v>
      </c>
      <c r="G17" s="75">
        <v>9.6875000000000003E-2</v>
      </c>
      <c r="H17" s="69"/>
      <c r="I17" s="69"/>
      <c r="J17" s="69"/>
      <c r="K17" s="70"/>
      <c r="L17" s="76"/>
    </row>
    <row r="18" spans="1:12" s="72" customFormat="1" ht="21" customHeight="1">
      <c r="A18" s="74" t="s">
        <v>347</v>
      </c>
      <c r="B18" s="66">
        <v>1</v>
      </c>
      <c r="C18" s="66">
        <v>1</v>
      </c>
      <c r="D18" s="66">
        <v>1</v>
      </c>
      <c r="E18" s="73">
        <v>0.5</v>
      </c>
      <c r="F18" s="70">
        <f>SUM(B18:E18)</f>
        <v>3.5</v>
      </c>
      <c r="G18" s="75">
        <v>9.6875000000000003E-2</v>
      </c>
      <c r="H18" s="69"/>
      <c r="I18" s="69"/>
      <c r="J18" s="69"/>
      <c r="K18" s="70"/>
      <c r="L18" s="76"/>
    </row>
    <row r="19" spans="1:12" s="72" customFormat="1" ht="21" customHeight="1">
      <c r="A19" s="65" t="s">
        <v>334</v>
      </c>
      <c r="B19" s="66">
        <v>2</v>
      </c>
      <c r="C19" s="66">
        <v>2</v>
      </c>
      <c r="D19" s="66">
        <v>2</v>
      </c>
      <c r="E19" s="66"/>
      <c r="F19" s="67">
        <v>6</v>
      </c>
      <c r="G19" s="68">
        <v>0.19070535714285713</v>
      </c>
      <c r="H19" s="69">
        <v>2</v>
      </c>
      <c r="I19" s="69">
        <v>1.5</v>
      </c>
      <c r="J19" s="69">
        <v>1.5</v>
      </c>
      <c r="K19" s="70">
        <f>SUM(H19:J19)</f>
        <v>5</v>
      </c>
      <c r="L19" s="71">
        <v>0.22096436058700208</v>
      </c>
    </row>
    <row r="20" spans="1:12" s="72" customFormat="1" ht="21" customHeight="1">
      <c r="A20" s="74" t="s">
        <v>348</v>
      </c>
      <c r="B20" s="66">
        <v>2</v>
      </c>
      <c r="C20" s="66">
        <v>2</v>
      </c>
      <c r="D20" s="66">
        <v>2</v>
      </c>
      <c r="E20" s="66">
        <v>2</v>
      </c>
      <c r="F20" s="67">
        <f>SUM(B20:E20)</f>
        <v>8</v>
      </c>
      <c r="G20" s="76"/>
      <c r="H20" s="69">
        <v>2</v>
      </c>
      <c r="I20" s="69">
        <v>2</v>
      </c>
      <c r="J20" s="69">
        <v>2</v>
      </c>
      <c r="K20" s="70">
        <f>SUM(H20:J20)</f>
        <v>6</v>
      </c>
      <c r="L20" s="76"/>
    </row>
    <row r="21" spans="1:12" s="79" customFormat="1" ht="21" customHeight="1">
      <c r="A21" s="74" t="s">
        <v>349</v>
      </c>
      <c r="B21" s="67">
        <f t="shared" ref="B21:L21" si="2">SUM(B5:B20)</f>
        <v>27</v>
      </c>
      <c r="C21" s="67">
        <f t="shared" si="2"/>
        <v>28.5</v>
      </c>
      <c r="D21" s="67">
        <f t="shared" si="2"/>
        <v>29.5</v>
      </c>
      <c r="E21" s="67">
        <f t="shared" si="2"/>
        <v>27</v>
      </c>
      <c r="F21" s="67">
        <f t="shared" si="2"/>
        <v>112</v>
      </c>
      <c r="G21" s="78">
        <f t="shared" si="2"/>
        <v>3.1002767857142852</v>
      </c>
      <c r="H21" s="70">
        <f t="shared" si="2"/>
        <v>26.5</v>
      </c>
      <c r="I21" s="70">
        <f t="shared" si="2"/>
        <v>26.5</v>
      </c>
      <c r="J21" s="70">
        <f t="shared" si="2"/>
        <v>26.5</v>
      </c>
      <c r="K21" s="70">
        <f t="shared" si="2"/>
        <v>79.5</v>
      </c>
      <c r="L21" s="78">
        <f t="shared" si="2"/>
        <v>3.1</v>
      </c>
    </row>
    <row r="23" spans="1:12">
      <c r="A23" s="62" t="s">
        <v>358</v>
      </c>
      <c r="H23" s="62" t="s">
        <v>358</v>
      </c>
    </row>
  </sheetData>
  <sheetProtection password="CFEC" sheet="1" objects="1" scenarios="1"/>
  <mergeCells count="3">
    <mergeCell ref="A2:L2"/>
    <mergeCell ref="B3:G3"/>
    <mergeCell ref="H3:L3"/>
  </mergeCells>
  <pageMargins left="0.5" right="0.25" top="0.5" bottom="0.5" header="0.5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15"/>
  <sheetViews>
    <sheetView zoomScale="85" zoomScaleNormal="85" zoomScalePageLayoutView="85" workbookViewId="0">
      <pane xSplit="1" ySplit="4" topLeftCell="B5" activePane="bottomRight" state="frozen"/>
      <selection activeCell="R10" sqref="R10"/>
      <selection pane="topRight" activeCell="R10" sqref="R10"/>
      <selection pane="bottomLeft" activeCell="R10" sqref="R10"/>
      <selection pane="bottomRight" activeCell="L12" sqref="L12"/>
    </sheetView>
  </sheetViews>
  <sheetFormatPr defaultColWidth="12" defaultRowHeight="15.75"/>
  <cols>
    <col min="1" max="1" width="16.88671875" style="45" customWidth="1"/>
    <col min="2" max="10" width="9.6640625" style="45" customWidth="1"/>
    <col min="11" max="256" width="12" style="45"/>
    <col min="257" max="257" width="16.88671875" style="45" customWidth="1"/>
    <col min="258" max="266" width="9.6640625" style="45" customWidth="1"/>
    <col min="267" max="512" width="12" style="45"/>
    <col min="513" max="513" width="16.88671875" style="45" customWidth="1"/>
    <col min="514" max="522" width="9.6640625" style="45" customWidth="1"/>
    <col min="523" max="768" width="12" style="45"/>
    <col min="769" max="769" width="16.88671875" style="45" customWidth="1"/>
    <col min="770" max="778" width="9.6640625" style="45" customWidth="1"/>
    <col min="779" max="1024" width="12" style="45"/>
    <col min="1025" max="1025" width="16.88671875" style="45" customWidth="1"/>
    <col min="1026" max="1034" width="9.6640625" style="45" customWidth="1"/>
    <col min="1035" max="1280" width="12" style="45"/>
    <col min="1281" max="1281" width="16.88671875" style="45" customWidth="1"/>
    <col min="1282" max="1290" width="9.6640625" style="45" customWidth="1"/>
    <col min="1291" max="1536" width="12" style="45"/>
    <col min="1537" max="1537" width="16.88671875" style="45" customWidth="1"/>
    <col min="1538" max="1546" width="9.6640625" style="45" customWidth="1"/>
    <col min="1547" max="1792" width="12" style="45"/>
    <col min="1793" max="1793" width="16.88671875" style="45" customWidth="1"/>
    <col min="1794" max="1802" width="9.6640625" style="45" customWidth="1"/>
    <col min="1803" max="2048" width="12" style="45"/>
    <col min="2049" max="2049" width="16.88671875" style="45" customWidth="1"/>
    <col min="2050" max="2058" width="9.6640625" style="45" customWidth="1"/>
    <col min="2059" max="2304" width="12" style="45"/>
    <col min="2305" max="2305" width="16.88671875" style="45" customWidth="1"/>
    <col min="2306" max="2314" width="9.6640625" style="45" customWidth="1"/>
    <col min="2315" max="2560" width="12" style="45"/>
    <col min="2561" max="2561" width="16.88671875" style="45" customWidth="1"/>
    <col min="2562" max="2570" width="9.6640625" style="45" customWidth="1"/>
    <col min="2571" max="2816" width="12" style="45"/>
    <col min="2817" max="2817" width="16.88671875" style="45" customWidth="1"/>
    <col min="2818" max="2826" width="9.6640625" style="45" customWidth="1"/>
    <col min="2827" max="3072" width="12" style="45"/>
    <col min="3073" max="3073" width="16.88671875" style="45" customWidth="1"/>
    <col min="3074" max="3082" width="9.6640625" style="45" customWidth="1"/>
    <col min="3083" max="3328" width="12" style="45"/>
    <col min="3329" max="3329" width="16.88671875" style="45" customWidth="1"/>
    <col min="3330" max="3338" width="9.6640625" style="45" customWidth="1"/>
    <col min="3339" max="3584" width="12" style="45"/>
    <col min="3585" max="3585" width="16.88671875" style="45" customWidth="1"/>
    <col min="3586" max="3594" width="9.6640625" style="45" customWidth="1"/>
    <col min="3595" max="3840" width="12" style="45"/>
    <col min="3841" max="3841" width="16.88671875" style="45" customWidth="1"/>
    <col min="3842" max="3850" width="9.6640625" style="45" customWidth="1"/>
    <col min="3851" max="4096" width="12" style="45"/>
    <col min="4097" max="4097" width="16.88671875" style="45" customWidth="1"/>
    <col min="4098" max="4106" width="9.6640625" style="45" customWidth="1"/>
    <col min="4107" max="4352" width="12" style="45"/>
    <col min="4353" max="4353" width="16.88671875" style="45" customWidth="1"/>
    <col min="4354" max="4362" width="9.6640625" style="45" customWidth="1"/>
    <col min="4363" max="4608" width="12" style="45"/>
    <col min="4609" max="4609" width="16.88671875" style="45" customWidth="1"/>
    <col min="4610" max="4618" width="9.6640625" style="45" customWidth="1"/>
    <col min="4619" max="4864" width="12" style="45"/>
    <col min="4865" max="4865" width="16.88671875" style="45" customWidth="1"/>
    <col min="4866" max="4874" width="9.6640625" style="45" customWidth="1"/>
    <col min="4875" max="5120" width="12" style="45"/>
    <col min="5121" max="5121" width="16.88671875" style="45" customWidth="1"/>
    <col min="5122" max="5130" width="9.6640625" style="45" customWidth="1"/>
    <col min="5131" max="5376" width="12" style="45"/>
    <col min="5377" max="5377" width="16.88671875" style="45" customWidth="1"/>
    <col min="5378" max="5386" width="9.6640625" style="45" customWidth="1"/>
    <col min="5387" max="5632" width="12" style="45"/>
    <col min="5633" max="5633" width="16.88671875" style="45" customWidth="1"/>
    <col min="5634" max="5642" width="9.6640625" style="45" customWidth="1"/>
    <col min="5643" max="5888" width="12" style="45"/>
    <col min="5889" max="5889" width="16.88671875" style="45" customWidth="1"/>
    <col min="5890" max="5898" width="9.6640625" style="45" customWidth="1"/>
    <col min="5899" max="6144" width="12" style="45"/>
    <col min="6145" max="6145" width="16.88671875" style="45" customWidth="1"/>
    <col min="6146" max="6154" width="9.6640625" style="45" customWidth="1"/>
    <col min="6155" max="6400" width="12" style="45"/>
    <col min="6401" max="6401" width="16.88671875" style="45" customWidth="1"/>
    <col min="6402" max="6410" width="9.6640625" style="45" customWidth="1"/>
    <col min="6411" max="6656" width="12" style="45"/>
    <col min="6657" max="6657" width="16.88671875" style="45" customWidth="1"/>
    <col min="6658" max="6666" width="9.6640625" style="45" customWidth="1"/>
    <col min="6667" max="6912" width="12" style="45"/>
    <col min="6913" max="6913" width="16.88671875" style="45" customWidth="1"/>
    <col min="6914" max="6922" width="9.6640625" style="45" customWidth="1"/>
    <col min="6923" max="7168" width="12" style="45"/>
    <col min="7169" max="7169" width="16.88671875" style="45" customWidth="1"/>
    <col min="7170" max="7178" width="9.6640625" style="45" customWidth="1"/>
    <col min="7179" max="7424" width="12" style="45"/>
    <col min="7425" max="7425" width="16.88671875" style="45" customWidth="1"/>
    <col min="7426" max="7434" width="9.6640625" style="45" customWidth="1"/>
    <col min="7435" max="7680" width="12" style="45"/>
    <col min="7681" max="7681" width="16.88671875" style="45" customWidth="1"/>
    <col min="7682" max="7690" width="9.6640625" style="45" customWidth="1"/>
    <col min="7691" max="7936" width="12" style="45"/>
    <col min="7937" max="7937" width="16.88671875" style="45" customWidth="1"/>
    <col min="7938" max="7946" width="9.6640625" style="45" customWidth="1"/>
    <col min="7947" max="8192" width="12" style="45"/>
    <col min="8193" max="8193" width="16.88671875" style="45" customWidth="1"/>
    <col min="8194" max="8202" width="9.6640625" style="45" customWidth="1"/>
    <col min="8203" max="8448" width="12" style="45"/>
    <col min="8449" max="8449" width="16.88671875" style="45" customWidth="1"/>
    <col min="8450" max="8458" width="9.6640625" style="45" customWidth="1"/>
    <col min="8459" max="8704" width="12" style="45"/>
    <col min="8705" max="8705" width="16.88671875" style="45" customWidth="1"/>
    <col min="8706" max="8714" width="9.6640625" style="45" customWidth="1"/>
    <col min="8715" max="8960" width="12" style="45"/>
    <col min="8961" max="8961" width="16.88671875" style="45" customWidth="1"/>
    <col min="8962" max="8970" width="9.6640625" style="45" customWidth="1"/>
    <col min="8971" max="9216" width="12" style="45"/>
    <col min="9217" max="9217" width="16.88671875" style="45" customWidth="1"/>
    <col min="9218" max="9226" width="9.6640625" style="45" customWidth="1"/>
    <col min="9227" max="9472" width="12" style="45"/>
    <col min="9473" max="9473" width="16.88671875" style="45" customWidth="1"/>
    <col min="9474" max="9482" width="9.6640625" style="45" customWidth="1"/>
    <col min="9483" max="9728" width="12" style="45"/>
    <col min="9729" max="9729" width="16.88671875" style="45" customWidth="1"/>
    <col min="9730" max="9738" width="9.6640625" style="45" customWidth="1"/>
    <col min="9739" max="9984" width="12" style="45"/>
    <col min="9985" max="9985" width="16.88671875" style="45" customWidth="1"/>
    <col min="9986" max="9994" width="9.6640625" style="45" customWidth="1"/>
    <col min="9995" max="10240" width="12" style="45"/>
    <col min="10241" max="10241" width="16.88671875" style="45" customWidth="1"/>
    <col min="10242" max="10250" width="9.6640625" style="45" customWidth="1"/>
    <col min="10251" max="10496" width="12" style="45"/>
    <col min="10497" max="10497" width="16.88671875" style="45" customWidth="1"/>
    <col min="10498" max="10506" width="9.6640625" style="45" customWidth="1"/>
    <col min="10507" max="10752" width="12" style="45"/>
    <col min="10753" max="10753" width="16.88671875" style="45" customWidth="1"/>
    <col min="10754" max="10762" width="9.6640625" style="45" customWidth="1"/>
    <col min="10763" max="11008" width="12" style="45"/>
    <col min="11009" max="11009" width="16.88671875" style="45" customWidth="1"/>
    <col min="11010" max="11018" width="9.6640625" style="45" customWidth="1"/>
    <col min="11019" max="11264" width="12" style="45"/>
    <col min="11265" max="11265" width="16.88671875" style="45" customWidth="1"/>
    <col min="11266" max="11274" width="9.6640625" style="45" customWidth="1"/>
    <col min="11275" max="11520" width="12" style="45"/>
    <col min="11521" max="11521" width="16.88671875" style="45" customWidth="1"/>
    <col min="11522" max="11530" width="9.6640625" style="45" customWidth="1"/>
    <col min="11531" max="11776" width="12" style="45"/>
    <col min="11777" max="11777" width="16.88671875" style="45" customWidth="1"/>
    <col min="11778" max="11786" width="9.6640625" style="45" customWidth="1"/>
    <col min="11787" max="12032" width="12" style="45"/>
    <col min="12033" max="12033" width="16.88671875" style="45" customWidth="1"/>
    <col min="12034" max="12042" width="9.6640625" style="45" customWidth="1"/>
    <col min="12043" max="12288" width="12" style="45"/>
    <col min="12289" max="12289" width="16.88671875" style="45" customWidth="1"/>
    <col min="12290" max="12298" width="9.6640625" style="45" customWidth="1"/>
    <col min="12299" max="12544" width="12" style="45"/>
    <col min="12545" max="12545" width="16.88671875" style="45" customWidth="1"/>
    <col min="12546" max="12554" width="9.6640625" style="45" customWidth="1"/>
    <col min="12555" max="12800" width="12" style="45"/>
    <col min="12801" max="12801" width="16.88671875" style="45" customWidth="1"/>
    <col min="12802" max="12810" width="9.6640625" style="45" customWidth="1"/>
    <col min="12811" max="13056" width="12" style="45"/>
    <col min="13057" max="13057" width="16.88671875" style="45" customWidth="1"/>
    <col min="13058" max="13066" width="9.6640625" style="45" customWidth="1"/>
    <col min="13067" max="13312" width="12" style="45"/>
    <col min="13313" max="13313" width="16.88671875" style="45" customWidth="1"/>
    <col min="13314" max="13322" width="9.6640625" style="45" customWidth="1"/>
    <col min="13323" max="13568" width="12" style="45"/>
    <col min="13569" max="13569" width="16.88671875" style="45" customWidth="1"/>
    <col min="13570" max="13578" width="9.6640625" style="45" customWidth="1"/>
    <col min="13579" max="13824" width="12" style="45"/>
    <col min="13825" max="13825" width="16.88671875" style="45" customWidth="1"/>
    <col min="13826" max="13834" width="9.6640625" style="45" customWidth="1"/>
    <col min="13835" max="14080" width="12" style="45"/>
    <col min="14081" max="14081" width="16.88671875" style="45" customWidth="1"/>
    <col min="14082" max="14090" width="9.6640625" style="45" customWidth="1"/>
    <col min="14091" max="14336" width="12" style="45"/>
    <col min="14337" max="14337" width="16.88671875" style="45" customWidth="1"/>
    <col min="14338" max="14346" width="9.6640625" style="45" customWidth="1"/>
    <col min="14347" max="14592" width="12" style="45"/>
    <col min="14593" max="14593" width="16.88671875" style="45" customWidth="1"/>
    <col min="14594" max="14602" width="9.6640625" style="45" customWidth="1"/>
    <col min="14603" max="14848" width="12" style="45"/>
    <col min="14849" max="14849" width="16.88671875" style="45" customWidth="1"/>
    <col min="14850" max="14858" width="9.6640625" style="45" customWidth="1"/>
    <col min="14859" max="15104" width="12" style="45"/>
    <col min="15105" max="15105" width="16.88671875" style="45" customWidth="1"/>
    <col min="15106" max="15114" width="9.6640625" style="45" customWidth="1"/>
    <col min="15115" max="15360" width="12" style="45"/>
    <col min="15361" max="15361" width="16.88671875" style="45" customWidth="1"/>
    <col min="15362" max="15370" width="9.6640625" style="45" customWidth="1"/>
    <col min="15371" max="15616" width="12" style="45"/>
    <col min="15617" max="15617" width="16.88671875" style="45" customWidth="1"/>
    <col min="15618" max="15626" width="9.6640625" style="45" customWidth="1"/>
    <col min="15627" max="15872" width="12" style="45"/>
    <col min="15873" max="15873" width="16.88671875" style="45" customWidth="1"/>
    <col min="15874" max="15882" width="9.6640625" style="45" customWidth="1"/>
    <col min="15883" max="16128" width="12" style="45"/>
    <col min="16129" max="16129" width="16.88671875" style="45" customWidth="1"/>
    <col min="16130" max="16138" width="9.6640625" style="45" customWidth="1"/>
    <col min="16139" max="16384" width="12" style="45"/>
  </cols>
  <sheetData>
    <row r="1" spans="1:12" ht="20.25" customHeight="1">
      <c r="A1" s="640" t="s">
        <v>353</v>
      </c>
      <c r="B1" s="640"/>
      <c r="C1" s="640"/>
      <c r="D1" s="640"/>
      <c r="E1" s="640"/>
      <c r="F1" s="640"/>
      <c r="G1" s="640"/>
      <c r="H1" s="640"/>
      <c r="I1" s="640"/>
      <c r="J1" s="640"/>
      <c r="K1" s="22" t="s">
        <v>337</v>
      </c>
      <c r="L1" s="23">
        <f ca="1">TODAY()</f>
        <v>42430</v>
      </c>
    </row>
    <row r="2" spans="1:12">
      <c r="A2" s="641" t="s">
        <v>354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2">
      <c r="B3" s="642" t="s">
        <v>339</v>
      </c>
      <c r="C3" s="643"/>
      <c r="D3" s="643"/>
      <c r="E3" s="643"/>
      <c r="F3" s="643"/>
      <c r="G3" s="644"/>
      <c r="H3" s="642" t="s">
        <v>355</v>
      </c>
      <c r="I3" s="643"/>
      <c r="J3" s="643"/>
      <c r="K3" s="643"/>
      <c r="L3" s="644"/>
    </row>
    <row r="4" spans="1:12" ht="34.5" customHeight="1">
      <c r="A4" s="46" t="s">
        <v>341</v>
      </c>
      <c r="B4" s="47">
        <v>6</v>
      </c>
      <c r="C4" s="47">
        <v>7</v>
      </c>
      <c r="D4" s="47">
        <v>8</v>
      </c>
      <c r="E4" s="47">
        <v>9</v>
      </c>
      <c r="F4" s="47" t="s">
        <v>342</v>
      </c>
      <c r="G4" s="47" t="s">
        <v>343</v>
      </c>
      <c r="H4" s="47">
        <v>10</v>
      </c>
      <c r="I4" s="47">
        <v>11</v>
      </c>
      <c r="J4" s="47">
        <v>12</v>
      </c>
      <c r="K4" s="47" t="s">
        <v>342</v>
      </c>
      <c r="L4" s="47" t="s">
        <v>343</v>
      </c>
    </row>
    <row r="5" spans="1:12" s="54" customFormat="1" ht="24.75" customHeight="1">
      <c r="A5" s="48" t="s">
        <v>322</v>
      </c>
      <c r="B5" s="49">
        <v>4</v>
      </c>
      <c r="C5" s="49">
        <v>4</v>
      </c>
      <c r="D5" s="49">
        <v>4</v>
      </c>
      <c r="E5" s="49">
        <v>5</v>
      </c>
      <c r="F5" s="50">
        <v>16</v>
      </c>
      <c r="G5" s="51">
        <f>F5*1.39/F$15</f>
        <v>0.26476190476190475</v>
      </c>
      <c r="H5" s="49">
        <v>3</v>
      </c>
      <c r="I5" s="52">
        <v>3.5</v>
      </c>
      <c r="J5" s="49">
        <v>3</v>
      </c>
      <c r="K5" s="53">
        <f t="shared" ref="K5:K13" si="0">SUM(H5:J5)</f>
        <v>9.5</v>
      </c>
      <c r="L5" s="51">
        <v>0.2388095238095238</v>
      </c>
    </row>
    <row r="6" spans="1:12" s="54" customFormat="1" ht="24.75" customHeight="1">
      <c r="A6" s="48" t="s">
        <v>323</v>
      </c>
      <c r="B6" s="49">
        <v>1</v>
      </c>
      <c r="C6" s="49">
        <v>2</v>
      </c>
      <c r="D6" s="55">
        <v>1.5</v>
      </c>
      <c r="E6" s="55">
        <v>1.5</v>
      </c>
      <c r="F6" s="50">
        <f t="shared" ref="F6:F13" si="1">SUM(B6:E6)</f>
        <v>6</v>
      </c>
      <c r="G6" s="51">
        <f t="shared" ref="G6:G14" si="2">F6*1.39/F$15</f>
        <v>9.9285714285714283E-2</v>
      </c>
      <c r="H6" s="52">
        <v>1.5</v>
      </c>
      <c r="I6" s="49">
        <v>1</v>
      </c>
      <c r="J6" s="52">
        <v>1.5</v>
      </c>
      <c r="K6" s="50">
        <f t="shared" si="0"/>
        <v>4</v>
      </c>
      <c r="L6" s="51">
        <v>9.4761904761904742E-2</v>
      </c>
    </row>
    <row r="7" spans="1:12" s="54" customFormat="1" ht="24.75" customHeight="1">
      <c r="A7" s="48" t="s">
        <v>324</v>
      </c>
      <c r="B7" s="49">
        <v>1</v>
      </c>
      <c r="C7" s="49">
        <v>2</v>
      </c>
      <c r="D7" s="55">
        <v>1.5</v>
      </c>
      <c r="E7" s="55">
        <v>1.5</v>
      </c>
      <c r="F7" s="50">
        <f t="shared" si="1"/>
        <v>6</v>
      </c>
      <c r="G7" s="51">
        <f t="shared" si="2"/>
        <v>9.9285714285714283E-2</v>
      </c>
      <c r="H7" s="52">
        <v>1.5</v>
      </c>
      <c r="I7" s="49">
        <v>1</v>
      </c>
      <c r="J7" s="52">
        <v>1.5</v>
      </c>
      <c r="K7" s="50">
        <f t="shared" si="0"/>
        <v>4</v>
      </c>
      <c r="L7" s="51">
        <v>8.4761904761904747E-2</v>
      </c>
    </row>
    <row r="8" spans="1:12" s="54" customFormat="1" ht="24.75" customHeight="1">
      <c r="A8" s="48" t="s">
        <v>325</v>
      </c>
      <c r="B8" s="49">
        <v>1</v>
      </c>
      <c r="C8" s="49">
        <v>1</v>
      </c>
      <c r="D8" s="49">
        <v>1</v>
      </c>
      <c r="E8" s="49">
        <v>1</v>
      </c>
      <c r="F8" s="50">
        <f t="shared" si="1"/>
        <v>4</v>
      </c>
      <c r="G8" s="51">
        <f t="shared" si="2"/>
        <v>6.6190476190476188E-2</v>
      </c>
      <c r="H8" s="49">
        <v>1</v>
      </c>
      <c r="I8" s="56">
        <v>1</v>
      </c>
      <c r="J8" s="56">
        <v>1</v>
      </c>
      <c r="K8" s="50">
        <f t="shared" si="0"/>
        <v>3</v>
      </c>
      <c r="L8" s="51">
        <v>5.8571428571428552E-2</v>
      </c>
    </row>
    <row r="9" spans="1:12" s="54" customFormat="1" ht="24.75" customHeight="1">
      <c r="A9" s="48" t="s">
        <v>326</v>
      </c>
      <c r="B9" s="49">
        <v>3</v>
      </c>
      <c r="C9" s="49">
        <v>3</v>
      </c>
      <c r="D9" s="49">
        <v>3</v>
      </c>
      <c r="E9" s="49">
        <v>2</v>
      </c>
      <c r="F9" s="50">
        <f t="shared" si="1"/>
        <v>11</v>
      </c>
      <c r="G9" s="51">
        <f t="shared" si="2"/>
        <v>0.1820238095238095</v>
      </c>
      <c r="H9" s="49">
        <v>3</v>
      </c>
      <c r="I9" s="49">
        <v>3</v>
      </c>
      <c r="J9" s="49">
        <v>3</v>
      </c>
      <c r="K9" s="50">
        <f t="shared" si="0"/>
        <v>9</v>
      </c>
      <c r="L9" s="51">
        <v>0.21571428571428572</v>
      </c>
    </row>
    <row r="10" spans="1:12" s="54" customFormat="1" ht="24.75" customHeight="1">
      <c r="A10" s="48" t="s">
        <v>327</v>
      </c>
      <c r="B10" s="49">
        <v>4</v>
      </c>
      <c r="C10" s="49">
        <v>4</v>
      </c>
      <c r="D10" s="49">
        <v>4</v>
      </c>
      <c r="E10" s="49">
        <v>4</v>
      </c>
      <c r="F10" s="50">
        <f t="shared" si="1"/>
        <v>16</v>
      </c>
      <c r="G10" s="51">
        <f t="shared" si="2"/>
        <v>0.26476190476190475</v>
      </c>
      <c r="H10" s="52">
        <v>3.5</v>
      </c>
      <c r="I10" s="49">
        <v>4</v>
      </c>
      <c r="J10" s="49">
        <v>4</v>
      </c>
      <c r="K10" s="50">
        <f t="shared" si="0"/>
        <v>11.5</v>
      </c>
      <c r="L10" s="51">
        <v>0.29119047619047617</v>
      </c>
    </row>
    <row r="11" spans="1:12" s="54" customFormat="1" ht="24.75" customHeight="1">
      <c r="A11" s="48" t="s">
        <v>328</v>
      </c>
      <c r="B11" s="49">
        <v>1</v>
      </c>
      <c r="C11" s="49">
        <v>1</v>
      </c>
      <c r="D11" s="49">
        <v>1</v>
      </c>
      <c r="E11" s="49">
        <v>2</v>
      </c>
      <c r="F11" s="50">
        <f t="shared" si="1"/>
        <v>5</v>
      </c>
      <c r="G11" s="51">
        <f t="shared" si="2"/>
        <v>8.2738095238095236E-2</v>
      </c>
      <c r="H11" s="49">
        <v>2</v>
      </c>
      <c r="I11" s="49">
        <v>2</v>
      </c>
      <c r="J11" s="49">
        <v>2</v>
      </c>
      <c r="K11" s="50">
        <f t="shared" si="0"/>
        <v>6</v>
      </c>
      <c r="L11" s="51">
        <v>0.14714285714285713</v>
      </c>
    </row>
    <row r="12" spans="1:12" s="54" customFormat="1" ht="24.75" customHeight="1">
      <c r="A12" s="48" t="s">
        <v>329</v>
      </c>
      <c r="B12" s="49">
        <v>0</v>
      </c>
      <c r="C12" s="49">
        <v>0</v>
      </c>
      <c r="D12" s="49">
        <v>2</v>
      </c>
      <c r="E12" s="49">
        <v>2</v>
      </c>
      <c r="F12" s="50">
        <f t="shared" si="1"/>
        <v>4</v>
      </c>
      <c r="G12" s="51">
        <f t="shared" si="2"/>
        <v>6.6190476190476188E-2</v>
      </c>
      <c r="H12" s="49">
        <v>2</v>
      </c>
      <c r="I12" s="49">
        <v>2</v>
      </c>
      <c r="J12" s="49">
        <v>2</v>
      </c>
      <c r="K12" s="50">
        <f t="shared" si="0"/>
        <v>6</v>
      </c>
      <c r="L12" s="51">
        <v>0.14714285714285713</v>
      </c>
    </row>
    <row r="13" spans="1:12" s="54" customFormat="1" ht="24.75" customHeight="1">
      <c r="A13" s="48" t="s">
        <v>330</v>
      </c>
      <c r="B13" s="49">
        <v>2</v>
      </c>
      <c r="C13" s="49">
        <v>2</v>
      </c>
      <c r="D13" s="49">
        <v>2</v>
      </c>
      <c r="E13" s="49">
        <v>2</v>
      </c>
      <c r="F13" s="50">
        <f t="shared" si="1"/>
        <v>8</v>
      </c>
      <c r="G13" s="51">
        <f t="shared" si="2"/>
        <v>0.13238095238095238</v>
      </c>
      <c r="H13" s="49">
        <v>1</v>
      </c>
      <c r="I13" s="55">
        <v>1.5</v>
      </c>
      <c r="J13" s="55">
        <v>1.5</v>
      </c>
      <c r="K13" s="50">
        <f t="shared" si="0"/>
        <v>4</v>
      </c>
      <c r="L13" s="51">
        <v>8.4761904761904747E-2</v>
      </c>
    </row>
    <row r="14" spans="1:12" s="54" customFormat="1" ht="24.75" customHeight="1">
      <c r="A14" s="48" t="s">
        <v>334</v>
      </c>
      <c r="B14" s="49">
        <v>2</v>
      </c>
      <c r="C14" s="49">
        <v>2</v>
      </c>
      <c r="D14" s="49">
        <v>2</v>
      </c>
      <c r="E14" s="49">
        <v>2</v>
      </c>
      <c r="F14" s="50">
        <f>SUM(B14:E14)</f>
        <v>8</v>
      </c>
      <c r="G14" s="51">
        <f t="shared" si="2"/>
        <v>0.13238095238095238</v>
      </c>
      <c r="H14" s="49">
        <v>2</v>
      </c>
      <c r="I14" s="49">
        <v>2</v>
      </c>
      <c r="J14" s="49">
        <v>2</v>
      </c>
      <c r="K14" s="50">
        <f>SUM(H14:J14)</f>
        <v>6</v>
      </c>
      <c r="L14" s="51">
        <v>0.13714285714285712</v>
      </c>
    </row>
    <row r="15" spans="1:12" s="59" customFormat="1" ht="24.75" customHeight="1">
      <c r="A15" s="48" t="s">
        <v>349</v>
      </c>
      <c r="B15" s="50">
        <f t="shared" ref="B15:L15" si="3">SUM(B5:B14)</f>
        <v>19</v>
      </c>
      <c r="C15" s="50">
        <f t="shared" si="3"/>
        <v>21</v>
      </c>
      <c r="D15" s="50">
        <f t="shared" si="3"/>
        <v>22</v>
      </c>
      <c r="E15" s="50">
        <f t="shared" si="3"/>
        <v>23</v>
      </c>
      <c r="F15" s="50">
        <f t="shared" si="3"/>
        <v>84</v>
      </c>
      <c r="G15" s="57">
        <f t="shared" si="3"/>
        <v>1.3899999999999997</v>
      </c>
      <c r="H15" s="53">
        <f t="shared" si="3"/>
        <v>20.5</v>
      </c>
      <c r="I15" s="53">
        <f t="shared" si="3"/>
        <v>21</v>
      </c>
      <c r="J15" s="53">
        <f t="shared" si="3"/>
        <v>21.5</v>
      </c>
      <c r="K15" s="50">
        <f t="shared" si="3"/>
        <v>63</v>
      </c>
      <c r="L15" s="58">
        <f t="shared" si="3"/>
        <v>1.5</v>
      </c>
    </row>
  </sheetData>
  <sheetProtection password="CFEC" sheet="1" objects="1" scenarios="1"/>
  <mergeCells count="4">
    <mergeCell ref="A1:J1"/>
    <mergeCell ref="A2:L2"/>
    <mergeCell ref="B3:G3"/>
    <mergeCell ref="H3:L3"/>
  </mergeCells>
  <pageMargins left="0.39370078740157483" right="0.19685039370078741" top="0.39370078740157483" bottom="0.39370078740157483" header="0.51181102362204722" footer="0.51181102362204722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G138"/>
  <sheetViews>
    <sheetView workbookViewId="0">
      <selection activeCell="D15" sqref="D15:E15"/>
    </sheetView>
  </sheetViews>
  <sheetFormatPr defaultColWidth="9.77734375" defaultRowHeight="12.75"/>
  <cols>
    <col min="1" max="1" width="8.33203125" style="126" customWidth="1"/>
    <col min="2" max="2" width="16.21875" style="109" customWidth="1"/>
    <col min="3" max="3" width="34.33203125" style="109" customWidth="1"/>
    <col min="4" max="4" width="15.33203125" style="109" customWidth="1"/>
    <col min="5" max="5" width="44.6640625" style="109" customWidth="1"/>
    <col min="6" max="6" width="15.33203125" style="109" customWidth="1"/>
    <col min="7" max="7" width="45.33203125" style="109" customWidth="1"/>
    <col min="8" max="8" width="25.21875" style="109" customWidth="1"/>
    <col min="9" max="256" width="9.77734375" style="109"/>
    <col min="257" max="257" width="8.33203125" style="109" customWidth="1"/>
    <col min="258" max="258" width="16.21875" style="109" customWidth="1"/>
    <col min="259" max="259" width="34.33203125" style="109" customWidth="1"/>
    <col min="260" max="260" width="15.33203125" style="109" customWidth="1"/>
    <col min="261" max="261" width="44.6640625" style="109" customWidth="1"/>
    <col min="262" max="262" width="15.33203125" style="109" customWidth="1"/>
    <col min="263" max="263" width="45.33203125" style="109" customWidth="1"/>
    <col min="264" max="264" width="25.21875" style="109" customWidth="1"/>
    <col min="265" max="512" width="9.77734375" style="109"/>
    <col min="513" max="513" width="8.33203125" style="109" customWidth="1"/>
    <col min="514" max="514" width="16.21875" style="109" customWidth="1"/>
    <col min="515" max="515" width="34.33203125" style="109" customWidth="1"/>
    <col min="516" max="516" width="15.33203125" style="109" customWidth="1"/>
    <col min="517" max="517" width="44.6640625" style="109" customWidth="1"/>
    <col min="518" max="518" width="15.33203125" style="109" customWidth="1"/>
    <col min="519" max="519" width="45.33203125" style="109" customWidth="1"/>
    <col min="520" max="520" width="25.21875" style="109" customWidth="1"/>
    <col min="521" max="768" width="9.77734375" style="109"/>
    <col min="769" max="769" width="8.33203125" style="109" customWidth="1"/>
    <col min="770" max="770" width="16.21875" style="109" customWidth="1"/>
    <col min="771" max="771" width="34.33203125" style="109" customWidth="1"/>
    <col min="772" max="772" width="15.33203125" style="109" customWidth="1"/>
    <col min="773" max="773" width="44.6640625" style="109" customWidth="1"/>
    <col min="774" max="774" width="15.33203125" style="109" customWidth="1"/>
    <col min="775" max="775" width="45.33203125" style="109" customWidth="1"/>
    <col min="776" max="776" width="25.21875" style="109" customWidth="1"/>
    <col min="777" max="1024" width="9.77734375" style="109"/>
    <col min="1025" max="1025" width="8.33203125" style="109" customWidth="1"/>
    <col min="1026" max="1026" width="16.21875" style="109" customWidth="1"/>
    <col min="1027" max="1027" width="34.33203125" style="109" customWidth="1"/>
    <col min="1028" max="1028" width="15.33203125" style="109" customWidth="1"/>
    <col min="1029" max="1029" width="44.6640625" style="109" customWidth="1"/>
    <col min="1030" max="1030" width="15.33203125" style="109" customWidth="1"/>
    <col min="1031" max="1031" width="45.33203125" style="109" customWidth="1"/>
    <col min="1032" max="1032" width="25.21875" style="109" customWidth="1"/>
    <col min="1033" max="1280" width="9.77734375" style="109"/>
    <col min="1281" max="1281" width="8.33203125" style="109" customWidth="1"/>
    <col min="1282" max="1282" width="16.21875" style="109" customWidth="1"/>
    <col min="1283" max="1283" width="34.33203125" style="109" customWidth="1"/>
    <col min="1284" max="1284" width="15.33203125" style="109" customWidth="1"/>
    <col min="1285" max="1285" width="44.6640625" style="109" customWidth="1"/>
    <col min="1286" max="1286" width="15.33203125" style="109" customWidth="1"/>
    <col min="1287" max="1287" width="45.33203125" style="109" customWidth="1"/>
    <col min="1288" max="1288" width="25.21875" style="109" customWidth="1"/>
    <col min="1289" max="1536" width="9.77734375" style="109"/>
    <col min="1537" max="1537" width="8.33203125" style="109" customWidth="1"/>
    <col min="1538" max="1538" width="16.21875" style="109" customWidth="1"/>
    <col min="1539" max="1539" width="34.33203125" style="109" customWidth="1"/>
    <col min="1540" max="1540" width="15.33203125" style="109" customWidth="1"/>
    <col min="1541" max="1541" width="44.6640625" style="109" customWidth="1"/>
    <col min="1542" max="1542" width="15.33203125" style="109" customWidth="1"/>
    <col min="1543" max="1543" width="45.33203125" style="109" customWidth="1"/>
    <col min="1544" max="1544" width="25.21875" style="109" customWidth="1"/>
    <col min="1545" max="1792" width="9.77734375" style="109"/>
    <col min="1793" max="1793" width="8.33203125" style="109" customWidth="1"/>
    <col min="1794" max="1794" width="16.21875" style="109" customWidth="1"/>
    <col min="1795" max="1795" width="34.33203125" style="109" customWidth="1"/>
    <col min="1796" max="1796" width="15.33203125" style="109" customWidth="1"/>
    <col min="1797" max="1797" width="44.6640625" style="109" customWidth="1"/>
    <col min="1798" max="1798" width="15.33203125" style="109" customWidth="1"/>
    <col min="1799" max="1799" width="45.33203125" style="109" customWidth="1"/>
    <col min="1800" max="1800" width="25.21875" style="109" customWidth="1"/>
    <col min="1801" max="2048" width="9.77734375" style="109"/>
    <col min="2049" max="2049" width="8.33203125" style="109" customWidth="1"/>
    <col min="2050" max="2050" width="16.21875" style="109" customWidth="1"/>
    <col min="2051" max="2051" width="34.33203125" style="109" customWidth="1"/>
    <col min="2052" max="2052" width="15.33203125" style="109" customWidth="1"/>
    <col min="2053" max="2053" width="44.6640625" style="109" customWidth="1"/>
    <col min="2054" max="2054" width="15.33203125" style="109" customWidth="1"/>
    <col min="2055" max="2055" width="45.33203125" style="109" customWidth="1"/>
    <col min="2056" max="2056" width="25.21875" style="109" customWidth="1"/>
    <col min="2057" max="2304" width="9.77734375" style="109"/>
    <col min="2305" max="2305" width="8.33203125" style="109" customWidth="1"/>
    <col min="2306" max="2306" width="16.21875" style="109" customWidth="1"/>
    <col min="2307" max="2307" width="34.33203125" style="109" customWidth="1"/>
    <col min="2308" max="2308" width="15.33203125" style="109" customWidth="1"/>
    <col min="2309" max="2309" width="44.6640625" style="109" customWidth="1"/>
    <col min="2310" max="2310" width="15.33203125" style="109" customWidth="1"/>
    <col min="2311" max="2311" width="45.33203125" style="109" customWidth="1"/>
    <col min="2312" max="2312" width="25.21875" style="109" customWidth="1"/>
    <col min="2313" max="2560" width="9.77734375" style="109"/>
    <col min="2561" max="2561" width="8.33203125" style="109" customWidth="1"/>
    <col min="2562" max="2562" width="16.21875" style="109" customWidth="1"/>
    <col min="2563" max="2563" width="34.33203125" style="109" customWidth="1"/>
    <col min="2564" max="2564" width="15.33203125" style="109" customWidth="1"/>
    <col min="2565" max="2565" width="44.6640625" style="109" customWidth="1"/>
    <col min="2566" max="2566" width="15.33203125" style="109" customWidth="1"/>
    <col min="2567" max="2567" width="45.33203125" style="109" customWidth="1"/>
    <col min="2568" max="2568" width="25.21875" style="109" customWidth="1"/>
    <col min="2569" max="2816" width="9.77734375" style="109"/>
    <col min="2817" max="2817" width="8.33203125" style="109" customWidth="1"/>
    <col min="2818" max="2818" width="16.21875" style="109" customWidth="1"/>
    <col min="2819" max="2819" width="34.33203125" style="109" customWidth="1"/>
    <col min="2820" max="2820" width="15.33203125" style="109" customWidth="1"/>
    <col min="2821" max="2821" width="44.6640625" style="109" customWidth="1"/>
    <col min="2822" max="2822" width="15.33203125" style="109" customWidth="1"/>
    <col min="2823" max="2823" width="45.33203125" style="109" customWidth="1"/>
    <col min="2824" max="2824" width="25.21875" style="109" customWidth="1"/>
    <col min="2825" max="3072" width="9.77734375" style="109"/>
    <col min="3073" max="3073" width="8.33203125" style="109" customWidth="1"/>
    <col min="3074" max="3074" width="16.21875" style="109" customWidth="1"/>
    <col min="3075" max="3075" width="34.33203125" style="109" customWidth="1"/>
    <col min="3076" max="3076" width="15.33203125" style="109" customWidth="1"/>
    <col min="3077" max="3077" width="44.6640625" style="109" customWidth="1"/>
    <col min="3078" max="3078" width="15.33203125" style="109" customWidth="1"/>
    <col min="3079" max="3079" width="45.33203125" style="109" customWidth="1"/>
    <col min="3080" max="3080" width="25.21875" style="109" customWidth="1"/>
    <col min="3081" max="3328" width="9.77734375" style="109"/>
    <col min="3329" max="3329" width="8.33203125" style="109" customWidth="1"/>
    <col min="3330" max="3330" width="16.21875" style="109" customWidth="1"/>
    <col min="3331" max="3331" width="34.33203125" style="109" customWidth="1"/>
    <col min="3332" max="3332" width="15.33203125" style="109" customWidth="1"/>
    <col min="3333" max="3333" width="44.6640625" style="109" customWidth="1"/>
    <col min="3334" max="3334" width="15.33203125" style="109" customWidth="1"/>
    <col min="3335" max="3335" width="45.33203125" style="109" customWidth="1"/>
    <col min="3336" max="3336" width="25.21875" style="109" customWidth="1"/>
    <col min="3337" max="3584" width="9.77734375" style="109"/>
    <col min="3585" max="3585" width="8.33203125" style="109" customWidth="1"/>
    <col min="3586" max="3586" width="16.21875" style="109" customWidth="1"/>
    <col min="3587" max="3587" width="34.33203125" style="109" customWidth="1"/>
    <col min="3588" max="3588" width="15.33203125" style="109" customWidth="1"/>
    <col min="3589" max="3589" width="44.6640625" style="109" customWidth="1"/>
    <col min="3590" max="3590" width="15.33203125" style="109" customWidth="1"/>
    <col min="3591" max="3591" width="45.33203125" style="109" customWidth="1"/>
    <col min="3592" max="3592" width="25.21875" style="109" customWidth="1"/>
    <col min="3593" max="3840" width="9.77734375" style="109"/>
    <col min="3841" max="3841" width="8.33203125" style="109" customWidth="1"/>
    <col min="3842" max="3842" width="16.21875" style="109" customWidth="1"/>
    <col min="3843" max="3843" width="34.33203125" style="109" customWidth="1"/>
    <col min="3844" max="3844" width="15.33203125" style="109" customWidth="1"/>
    <col min="3845" max="3845" width="44.6640625" style="109" customWidth="1"/>
    <col min="3846" max="3846" width="15.33203125" style="109" customWidth="1"/>
    <col min="3847" max="3847" width="45.33203125" style="109" customWidth="1"/>
    <col min="3848" max="3848" width="25.21875" style="109" customWidth="1"/>
    <col min="3849" max="4096" width="9.77734375" style="109"/>
    <col min="4097" max="4097" width="8.33203125" style="109" customWidth="1"/>
    <col min="4098" max="4098" width="16.21875" style="109" customWidth="1"/>
    <col min="4099" max="4099" width="34.33203125" style="109" customWidth="1"/>
    <col min="4100" max="4100" width="15.33203125" style="109" customWidth="1"/>
    <col min="4101" max="4101" width="44.6640625" style="109" customWidth="1"/>
    <col min="4102" max="4102" width="15.33203125" style="109" customWidth="1"/>
    <col min="4103" max="4103" width="45.33203125" style="109" customWidth="1"/>
    <col min="4104" max="4104" width="25.21875" style="109" customWidth="1"/>
    <col min="4105" max="4352" width="9.77734375" style="109"/>
    <col min="4353" max="4353" width="8.33203125" style="109" customWidth="1"/>
    <col min="4354" max="4354" width="16.21875" style="109" customWidth="1"/>
    <col min="4355" max="4355" width="34.33203125" style="109" customWidth="1"/>
    <col min="4356" max="4356" width="15.33203125" style="109" customWidth="1"/>
    <col min="4357" max="4357" width="44.6640625" style="109" customWidth="1"/>
    <col min="4358" max="4358" width="15.33203125" style="109" customWidth="1"/>
    <col min="4359" max="4359" width="45.33203125" style="109" customWidth="1"/>
    <col min="4360" max="4360" width="25.21875" style="109" customWidth="1"/>
    <col min="4361" max="4608" width="9.77734375" style="109"/>
    <col min="4609" max="4609" width="8.33203125" style="109" customWidth="1"/>
    <col min="4610" max="4610" width="16.21875" style="109" customWidth="1"/>
    <col min="4611" max="4611" width="34.33203125" style="109" customWidth="1"/>
    <col min="4612" max="4612" width="15.33203125" style="109" customWidth="1"/>
    <col min="4613" max="4613" width="44.6640625" style="109" customWidth="1"/>
    <col min="4614" max="4614" width="15.33203125" style="109" customWidth="1"/>
    <col min="4615" max="4615" width="45.33203125" style="109" customWidth="1"/>
    <col min="4616" max="4616" width="25.21875" style="109" customWidth="1"/>
    <col min="4617" max="4864" width="9.77734375" style="109"/>
    <col min="4865" max="4865" width="8.33203125" style="109" customWidth="1"/>
    <col min="4866" max="4866" width="16.21875" style="109" customWidth="1"/>
    <col min="4867" max="4867" width="34.33203125" style="109" customWidth="1"/>
    <col min="4868" max="4868" width="15.33203125" style="109" customWidth="1"/>
    <col min="4869" max="4869" width="44.6640625" style="109" customWidth="1"/>
    <col min="4870" max="4870" width="15.33203125" style="109" customWidth="1"/>
    <col min="4871" max="4871" width="45.33203125" style="109" customWidth="1"/>
    <col min="4872" max="4872" width="25.21875" style="109" customWidth="1"/>
    <col min="4873" max="5120" width="9.77734375" style="109"/>
    <col min="5121" max="5121" width="8.33203125" style="109" customWidth="1"/>
    <col min="5122" max="5122" width="16.21875" style="109" customWidth="1"/>
    <col min="5123" max="5123" width="34.33203125" style="109" customWidth="1"/>
    <col min="5124" max="5124" width="15.33203125" style="109" customWidth="1"/>
    <col min="5125" max="5125" width="44.6640625" style="109" customWidth="1"/>
    <col min="5126" max="5126" width="15.33203125" style="109" customWidth="1"/>
    <col min="5127" max="5127" width="45.33203125" style="109" customWidth="1"/>
    <col min="5128" max="5128" width="25.21875" style="109" customWidth="1"/>
    <col min="5129" max="5376" width="9.77734375" style="109"/>
    <col min="5377" max="5377" width="8.33203125" style="109" customWidth="1"/>
    <col min="5378" max="5378" width="16.21875" style="109" customWidth="1"/>
    <col min="5379" max="5379" width="34.33203125" style="109" customWidth="1"/>
    <col min="5380" max="5380" width="15.33203125" style="109" customWidth="1"/>
    <col min="5381" max="5381" width="44.6640625" style="109" customWidth="1"/>
    <col min="5382" max="5382" width="15.33203125" style="109" customWidth="1"/>
    <col min="5383" max="5383" width="45.33203125" style="109" customWidth="1"/>
    <col min="5384" max="5384" width="25.21875" style="109" customWidth="1"/>
    <col min="5385" max="5632" width="9.77734375" style="109"/>
    <col min="5633" max="5633" width="8.33203125" style="109" customWidth="1"/>
    <col min="5634" max="5634" width="16.21875" style="109" customWidth="1"/>
    <col min="5635" max="5635" width="34.33203125" style="109" customWidth="1"/>
    <col min="5636" max="5636" width="15.33203125" style="109" customWidth="1"/>
    <col min="5637" max="5637" width="44.6640625" style="109" customWidth="1"/>
    <col min="5638" max="5638" width="15.33203125" style="109" customWidth="1"/>
    <col min="5639" max="5639" width="45.33203125" style="109" customWidth="1"/>
    <col min="5640" max="5640" width="25.21875" style="109" customWidth="1"/>
    <col min="5641" max="5888" width="9.77734375" style="109"/>
    <col min="5889" max="5889" width="8.33203125" style="109" customWidth="1"/>
    <col min="5890" max="5890" width="16.21875" style="109" customWidth="1"/>
    <col min="5891" max="5891" width="34.33203125" style="109" customWidth="1"/>
    <col min="5892" max="5892" width="15.33203125" style="109" customWidth="1"/>
    <col min="5893" max="5893" width="44.6640625" style="109" customWidth="1"/>
    <col min="5894" max="5894" width="15.33203125" style="109" customWidth="1"/>
    <col min="5895" max="5895" width="45.33203125" style="109" customWidth="1"/>
    <col min="5896" max="5896" width="25.21875" style="109" customWidth="1"/>
    <col min="5897" max="6144" width="9.77734375" style="109"/>
    <col min="6145" max="6145" width="8.33203125" style="109" customWidth="1"/>
    <col min="6146" max="6146" width="16.21875" style="109" customWidth="1"/>
    <col min="6147" max="6147" width="34.33203125" style="109" customWidth="1"/>
    <col min="6148" max="6148" width="15.33203125" style="109" customWidth="1"/>
    <col min="6149" max="6149" width="44.6640625" style="109" customWidth="1"/>
    <col min="6150" max="6150" width="15.33203125" style="109" customWidth="1"/>
    <col min="6151" max="6151" width="45.33203125" style="109" customWidth="1"/>
    <col min="6152" max="6152" width="25.21875" style="109" customWidth="1"/>
    <col min="6153" max="6400" width="9.77734375" style="109"/>
    <col min="6401" max="6401" width="8.33203125" style="109" customWidth="1"/>
    <col min="6402" max="6402" width="16.21875" style="109" customWidth="1"/>
    <col min="6403" max="6403" width="34.33203125" style="109" customWidth="1"/>
    <col min="6404" max="6404" width="15.33203125" style="109" customWidth="1"/>
    <col min="6405" max="6405" width="44.6640625" style="109" customWidth="1"/>
    <col min="6406" max="6406" width="15.33203125" style="109" customWidth="1"/>
    <col min="6407" max="6407" width="45.33203125" style="109" customWidth="1"/>
    <col min="6408" max="6408" width="25.21875" style="109" customWidth="1"/>
    <col min="6409" max="6656" width="9.77734375" style="109"/>
    <col min="6657" max="6657" width="8.33203125" style="109" customWidth="1"/>
    <col min="6658" max="6658" width="16.21875" style="109" customWidth="1"/>
    <col min="6659" max="6659" width="34.33203125" style="109" customWidth="1"/>
    <col min="6660" max="6660" width="15.33203125" style="109" customWidth="1"/>
    <col min="6661" max="6661" width="44.6640625" style="109" customWidth="1"/>
    <col min="6662" max="6662" width="15.33203125" style="109" customWidth="1"/>
    <col min="6663" max="6663" width="45.33203125" style="109" customWidth="1"/>
    <col min="6664" max="6664" width="25.21875" style="109" customWidth="1"/>
    <col min="6665" max="6912" width="9.77734375" style="109"/>
    <col min="6913" max="6913" width="8.33203125" style="109" customWidth="1"/>
    <col min="6914" max="6914" width="16.21875" style="109" customWidth="1"/>
    <col min="6915" max="6915" width="34.33203125" style="109" customWidth="1"/>
    <col min="6916" max="6916" width="15.33203125" style="109" customWidth="1"/>
    <col min="6917" max="6917" width="44.6640625" style="109" customWidth="1"/>
    <col min="6918" max="6918" width="15.33203125" style="109" customWidth="1"/>
    <col min="6919" max="6919" width="45.33203125" style="109" customWidth="1"/>
    <col min="6920" max="6920" width="25.21875" style="109" customWidth="1"/>
    <col min="6921" max="7168" width="9.77734375" style="109"/>
    <col min="7169" max="7169" width="8.33203125" style="109" customWidth="1"/>
    <col min="7170" max="7170" width="16.21875" style="109" customWidth="1"/>
    <col min="7171" max="7171" width="34.33203125" style="109" customWidth="1"/>
    <col min="7172" max="7172" width="15.33203125" style="109" customWidth="1"/>
    <col min="7173" max="7173" width="44.6640625" style="109" customWidth="1"/>
    <col min="7174" max="7174" width="15.33203125" style="109" customWidth="1"/>
    <col min="7175" max="7175" width="45.33203125" style="109" customWidth="1"/>
    <col min="7176" max="7176" width="25.21875" style="109" customWidth="1"/>
    <col min="7177" max="7424" width="9.77734375" style="109"/>
    <col min="7425" max="7425" width="8.33203125" style="109" customWidth="1"/>
    <col min="7426" max="7426" width="16.21875" style="109" customWidth="1"/>
    <col min="7427" max="7427" width="34.33203125" style="109" customWidth="1"/>
    <col min="7428" max="7428" width="15.33203125" style="109" customWidth="1"/>
    <col min="7429" max="7429" width="44.6640625" style="109" customWidth="1"/>
    <col min="7430" max="7430" width="15.33203125" style="109" customWidth="1"/>
    <col min="7431" max="7431" width="45.33203125" style="109" customWidth="1"/>
    <col min="7432" max="7432" width="25.21875" style="109" customWidth="1"/>
    <col min="7433" max="7680" width="9.77734375" style="109"/>
    <col min="7681" max="7681" width="8.33203125" style="109" customWidth="1"/>
    <col min="7682" max="7682" width="16.21875" style="109" customWidth="1"/>
    <col min="7683" max="7683" width="34.33203125" style="109" customWidth="1"/>
    <col min="7684" max="7684" width="15.33203125" style="109" customWidth="1"/>
    <col min="7685" max="7685" width="44.6640625" style="109" customWidth="1"/>
    <col min="7686" max="7686" width="15.33203125" style="109" customWidth="1"/>
    <col min="7687" max="7687" width="45.33203125" style="109" customWidth="1"/>
    <col min="7688" max="7688" width="25.21875" style="109" customWidth="1"/>
    <col min="7689" max="7936" width="9.77734375" style="109"/>
    <col min="7937" max="7937" width="8.33203125" style="109" customWidth="1"/>
    <col min="7938" max="7938" width="16.21875" style="109" customWidth="1"/>
    <col min="7939" max="7939" width="34.33203125" style="109" customWidth="1"/>
    <col min="7940" max="7940" width="15.33203125" style="109" customWidth="1"/>
    <col min="7941" max="7941" width="44.6640625" style="109" customWidth="1"/>
    <col min="7942" max="7942" width="15.33203125" style="109" customWidth="1"/>
    <col min="7943" max="7943" width="45.33203125" style="109" customWidth="1"/>
    <col min="7944" max="7944" width="25.21875" style="109" customWidth="1"/>
    <col min="7945" max="8192" width="9.77734375" style="109"/>
    <col min="8193" max="8193" width="8.33203125" style="109" customWidth="1"/>
    <col min="8194" max="8194" width="16.21875" style="109" customWidth="1"/>
    <col min="8195" max="8195" width="34.33203125" style="109" customWidth="1"/>
    <col min="8196" max="8196" width="15.33203125" style="109" customWidth="1"/>
    <col min="8197" max="8197" width="44.6640625" style="109" customWidth="1"/>
    <col min="8198" max="8198" width="15.33203125" style="109" customWidth="1"/>
    <col min="8199" max="8199" width="45.33203125" style="109" customWidth="1"/>
    <col min="8200" max="8200" width="25.21875" style="109" customWidth="1"/>
    <col min="8201" max="8448" width="9.77734375" style="109"/>
    <col min="8449" max="8449" width="8.33203125" style="109" customWidth="1"/>
    <col min="8450" max="8450" width="16.21875" style="109" customWidth="1"/>
    <col min="8451" max="8451" width="34.33203125" style="109" customWidth="1"/>
    <col min="8452" max="8452" width="15.33203125" style="109" customWidth="1"/>
    <col min="8453" max="8453" width="44.6640625" style="109" customWidth="1"/>
    <col min="8454" max="8454" width="15.33203125" style="109" customWidth="1"/>
    <col min="8455" max="8455" width="45.33203125" style="109" customWidth="1"/>
    <col min="8456" max="8456" width="25.21875" style="109" customWidth="1"/>
    <col min="8457" max="8704" width="9.77734375" style="109"/>
    <col min="8705" max="8705" width="8.33203125" style="109" customWidth="1"/>
    <col min="8706" max="8706" width="16.21875" style="109" customWidth="1"/>
    <col min="8707" max="8707" width="34.33203125" style="109" customWidth="1"/>
    <col min="8708" max="8708" width="15.33203125" style="109" customWidth="1"/>
    <col min="8709" max="8709" width="44.6640625" style="109" customWidth="1"/>
    <col min="8710" max="8710" width="15.33203125" style="109" customWidth="1"/>
    <col min="8711" max="8711" width="45.33203125" style="109" customWidth="1"/>
    <col min="8712" max="8712" width="25.21875" style="109" customWidth="1"/>
    <col min="8713" max="8960" width="9.77734375" style="109"/>
    <col min="8961" max="8961" width="8.33203125" style="109" customWidth="1"/>
    <col min="8962" max="8962" width="16.21875" style="109" customWidth="1"/>
    <col min="8963" max="8963" width="34.33203125" style="109" customWidth="1"/>
    <col min="8964" max="8964" width="15.33203125" style="109" customWidth="1"/>
    <col min="8965" max="8965" width="44.6640625" style="109" customWidth="1"/>
    <col min="8966" max="8966" width="15.33203125" style="109" customWidth="1"/>
    <col min="8967" max="8967" width="45.33203125" style="109" customWidth="1"/>
    <col min="8968" max="8968" width="25.21875" style="109" customWidth="1"/>
    <col min="8969" max="9216" width="9.77734375" style="109"/>
    <col min="9217" max="9217" width="8.33203125" style="109" customWidth="1"/>
    <col min="9218" max="9218" width="16.21875" style="109" customWidth="1"/>
    <col min="9219" max="9219" width="34.33203125" style="109" customWidth="1"/>
    <col min="9220" max="9220" width="15.33203125" style="109" customWidth="1"/>
    <col min="9221" max="9221" width="44.6640625" style="109" customWidth="1"/>
    <col min="9222" max="9222" width="15.33203125" style="109" customWidth="1"/>
    <col min="9223" max="9223" width="45.33203125" style="109" customWidth="1"/>
    <col min="9224" max="9224" width="25.21875" style="109" customWidth="1"/>
    <col min="9225" max="9472" width="9.77734375" style="109"/>
    <col min="9473" max="9473" width="8.33203125" style="109" customWidth="1"/>
    <col min="9474" max="9474" width="16.21875" style="109" customWidth="1"/>
    <col min="9475" max="9475" width="34.33203125" style="109" customWidth="1"/>
    <col min="9476" max="9476" width="15.33203125" style="109" customWidth="1"/>
    <col min="9477" max="9477" width="44.6640625" style="109" customWidth="1"/>
    <col min="9478" max="9478" width="15.33203125" style="109" customWidth="1"/>
    <col min="9479" max="9479" width="45.33203125" style="109" customWidth="1"/>
    <col min="9480" max="9480" width="25.21875" style="109" customWidth="1"/>
    <col min="9481" max="9728" width="9.77734375" style="109"/>
    <col min="9729" max="9729" width="8.33203125" style="109" customWidth="1"/>
    <col min="9730" max="9730" width="16.21875" style="109" customWidth="1"/>
    <col min="9731" max="9731" width="34.33203125" style="109" customWidth="1"/>
    <col min="9732" max="9732" width="15.33203125" style="109" customWidth="1"/>
    <col min="9733" max="9733" width="44.6640625" style="109" customWidth="1"/>
    <col min="9734" max="9734" width="15.33203125" style="109" customWidth="1"/>
    <col min="9735" max="9735" width="45.33203125" style="109" customWidth="1"/>
    <col min="9736" max="9736" width="25.21875" style="109" customWidth="1"/>
    <col min="9737" max="9984" width="9.77734375" style="109"/>
    <col min="9985" max="9985" width="8.33203125" style="109" customWidth="1"/>
    <col min="9986" max="9986" width="16.21875" style="109" customWidth="1"/>
    <col min="9987" max="9987" width="34.33203125" style="109" customWidth="1"/>
    <col min="9988" max="9988" width="15.33203125" style="109" customWidth="1"/>
    <col min="9989" max="9989" width="44.6640625" style="109" customWidth="1"/>
    <col min="9990" max="9990" width="15.33203125" style="109" customWidth="1"/>
    <col min="9991" max="9991" width="45.33203125" style="109" customWidth="1"/>
    <col min="9992" max="9992" width="25.21875" style="109" customWidth="1"/>
    <col min="9993" max="10240" width="9.77734375" style="109"/>
    <col min="10241" max="10241" width="8.33203125" style="109" customWidth="1"/>
    <col min="10242" max="10242" width="16.21875" style="109" customWidth="1"/>
    <col min="10243" max="10243" width="34.33203125" style="109" customWidth="1"/>
    <col min="10244" max="10244" width="15.33203125" style="109" customWidth="1"/>
    <col min="10245" max="10245" width="44.6640625" style="109" customWidth="1"/>
    <col min="10246" max="10246" width="15.33203125" style="109" customWidth="1"/>
    <col min="10247" max="10247" width="45.33203125" style="109" customWidth="1"/>
    <col min="10248" max="10248" width="25.21875" style="109" customWidth="1"/>
    <col min="10249" max="10496" width="9.77734375" style="109"/>
    <col min="10497" max="10497" width="8.33203125" style="109" customWidth="1"/>
    <col min="10498" max="10498" width="16.21875" style="109" customWidth="1"/>
    <col min="10499" max="10499" width="34.33203125" style="109" customWidth="1"/>
    <col min="10500" max="10500" width="15.33203125" style="109" customWidth="1"/>
    <col min="10501" max="10501" width="44.6640625" style="109" customWidth="1"/>
    <col min="10502" max="10502" width="15.33203125" style="109" customWidth="1"/>
    <col min="10503" max="10503" width="45.33203125" style="109" customWidth="1"/>
    <col min="10504" max="10504" width="25.21875" style="109" customWidth="1"/>
    <col min="10505" max="10752" width="9.77734375" style="109"/>
    <col min="10753" max="10753" width="8.33203125" style="109" customWidth="1"/>
    <col min="10754" max="10754" width="16.21875" style="109" customWidth="1"/>
    <col min="10755" max="10755" width="34.33203125" style="109" customWidth="1"/>
    <col min="10756" max="10756" width="15.33203125" style="109" customWidth="1"/>
    <col min="10757" max="10757" width="44.6640625" style="109" customWidth="1"/>
    <col min="10758" max="10758" width="15.33203125" style="109" customWidth="1"/>
    <col min="10759" max="10759" width="45.33203125" style="109" customWidth="1"/>
    <col min="10760" max="10760" width="25.21875" style="109" customWidth="1"/>
    <col min="10761" max="11008" width="9.77734375" style="109"/>
    <col min="11009" max="11009" width="8.33203125" style="109" customWidth="1"/>
    <col min="11010" max="11010" width="16.21875" style="109" customWidth="1"/>
    <col min="11011" max="11011" width="34.33203125" style="109" customWidth="1"/>
    <col min="11012" max="11012" width="15.33203125" style="109" customWidth="1"/>
    <col min="11013" max="11013" width="44.6640625" style="109" customWidth="1"/>
    <col min="11014" max="11014" width="15.33203125" style="109" customWidth="1"/>
    <col min="11015" max="11015" width="45.33203125" style="109" customWidth="1"/>
    <col min="11016" max="11016" width="25.21875" style="109" customWidth="1"/>
    <col min="11017" max="11264" width="9.77734375" style="109"/>
    <col min="11265" max="11265" width="8.33203125" style="109" customWidth="1"/>
    <col min="11266" max="11266" width="16.21875" style="109" customWidth="1"/>
    <col min="11267" max="11267" width="34.33203125" style="109" customWidth="1"/>
    <col min="11268" max="11268" width="15.33203125" style="109" customWidth="1"/>
    <col min="11269" max="11269" width="44.6640625" style="109" customWidth="1"/>
    <col min="11270" max="11270" width="15.33203125" style="109" customWidth="1"/>
    <col min="11271" max="11271" width="45.33203125" style="109" customWidth="1"/>
    <col min="11272" max="11272" width="25.21875" style="109" customWidth="1"/>
    <col min="11273" max="11520" width="9.77734375" style="109"/>
    <col min="11521" max="11521" width="8.33203125" style="109" customWidth="1"/>
    <col min="11522" max="11522" width="16.21875" style="109" customWidth="1"/>
    <col min="11523" max="11523" width="34.33203125" style="109" customWidth="1"/>
    <col min="11524" max="11524" width="15.33203125" style="109" customWidth="1"/>
    <col min="11525" max="11525" width="44.6640625" style="109" customWidth="1"/>
    <col min="11526" max="11526" width="15.33203125" style="109" customWidth="1"/>
    <col min="11527" max="11527" width="45.33203125" style="109" customWidth="1"/>
    <col min="11528" max="11528" width="25.21875" style="109" customWidth="1"/>
    <col min="11529" max="11776" width="9.77734375" style="109"/>
    <col min="11777" max="11777" width="8.33203125" style="109" customWidth="1"/>
    <col min="11778" max="11778" width="16.21875" style="109" customWidth="1"/>
    <col min="11779" max="11779" width="34.33203125" style="109" customWidth="1"/>
    <col min="11780" max="11780" width="15.33203125" style="109" customWidth="1"/>
    <col min="11781" max="11781" width="44.6640625" style="109" customWidth="1"/>
    <col min="11782" max="11782" width="15.33203125" style="109" customWidth="1"/>
    <col min="11783" max="11783" width="45.33203125" style="109" customWidth="1"/>
    <col min="11784" max="11784" width="25.21875" style="109" customWidth="1"/>
    <col min="11785" max="12032" width="9.77734375" style="109"/>
    <col min="12033" max="12033" width="8.33203125" style="109" customWidth="1"/>
    <col min="12034" max="12034" width="16.21875" style="109" customWidth="1"/>
    <col min="12035" max="12035" width="34.33203125" style="109" customWidth="1"/>
    <col min="12036" max="12036" width="15.33203125" style="109" customWidth="1"/>
    <col min="12037" max="12037" width="44.6640625" style="109" customWidth="1"/>
    <col min="12038" max="12038" width="15.33203125" style="109" customWidth="1"/>
    <col min="12039" max="12039" width="45.33203125" style="109" customWidth="1"/>
    <col min="12040" max="12040" width="25.21875" style="109" customWidth="1"/>
    <col min="12041" max="12288" width="9.77734375" style="109"/>
    <col min="12289" max="12289" width="8.33203125" style="109" customWidth="1"/>
    <col min="12290" max="12290" width="16.21875" style="109" customWidth="1"/>
    <col min="12291" max="12291" width="34.33203125" style="109" customWidth="1"/>
    <col min="12292" max="12292" width="15.33203125" style="109" customWidth="1"/>
    <col min="12293" max="12293" width="44.6640625" style="109" customWidth="1"/>
    <col min="12294" max="12294" width="15.33203125" style="109" customWidth="1"/>
    <col min="12295" max="12295" width="45.33203125" style="109" customWidth="1"/>
    <col min="12296" max="12296" width="25.21875" style="109" customWidth="1"/>
    <col min="12297" max="12544" width="9.77734375" style="109"/>
    <col min="12545" max="12545" width="8.33203125" style="109" customWidth="1"/>
    <col min="12546" max="12546" width="16.21875" style="109" customWidth="1"/>
    <col min="12547" max="12547" width="34.33203125" style="109" customWidth="1"/>
    <col min="12548" max="12548" width="15.33203125" style="109" customWidth="1"/>
    <col min="12549" max="12549" width="44.6640625" style="109" customWidth="1"/>
    <col min="12550" max="12550" width="15.33203125" style="109" customWidth="1"/>
    <col min="12551" max="12551" width="45.33203125" style="109" customWidth="1"/>
    <col min="12552" max="12552" width="25.21875" style="109" customWidth="1"/>
    <col min="12553" max="12800" width="9.77734375" style="109"/>
    <col min="12801" max="12801" width="8.33203125" style="109" customWidth="1"/>
    <col min="12802" max="12802" width="16.21875" style="109" customWidth="1"/>
    <col min="12803" max="12803" width="34.33203125" style="109" customWidth="1"/>
    <col min="12804" max="12804" width="15.33203125" style="109" customWidth="1"/>
    <col min="12805" max="12805" width="44.6640625" style="109" customWidth="1"/>
    <col min="12806" max="12806" width="15.33203125" style="109" customWidth="1"/>
    <col min="12807" max="12807" width="45.33203125" style="109" customWidth="1"/>
    <col min="12808" max="12808" width="25.21875" style="109" customWidth="1"/>
    <col min="12809" max="13056" width="9.77734375" style="109"/>
    <col min="13057" max="13057" width="8.33203125" style="109" customWidth="1"/>
    <col min="13058" max="13058" width="16.21875" style="109" customWidth="1"/>
    <col min="13059" max="13059" width="34.33203125" style="109" customWidth="1"/>
    <col min="13060" max="13060" width="15.33203125" style="109" customWidth="1"/>
    <col min="13061" max="13061" width="44.6640625" style="109" customWidth="1"/>
    <col min="13062" max="13062" width="15.33203125" style="109" customWidth="1"/>
    <col min="13063" max="13063" width="45.33203125" style="109" customWidth="1"/>
    <col min="13064" max="13064" width="25.21875" style="109" customWidth="1"/>
    <col min="13065" max="13312" width="9.77734375" style="109"/>
    <col min="13313" max="13313" width="8.33203125" style="109" customWidth="1"/>
    <col min="13314" max="13314" width="16.21875" style="109" customWidth="1"/>
    <col min="13315" max="13315" width="34.33203125" style="109" customWidth="1"/>
    <col min="13316" max="13316" width="15.33203125" style="109" customWidth="1"/>
    <col min="13317" max="13317" width="44.6640625" style="109" customWidth="1"/>
    <col min="13318" max="13318" width="15.33203125" style="109" customWidth="1"/>
    <col min="13319" max="13319" width="45.33203125" style="109" customWidth="1"/>
    <col min="13320" max="13320" width="25.21875" style="109" customWidth="1"/>
    <col min="13321" max="13568" width="9.77734375" style="109"/>
    <col min="13569" max="13569" width="8.33203125" style="109" customWidth="1"/>
    <col min="13570" max="13570" width="16.21875" style="109" customWidth="1"/>
    <col min="13571" max="13571" width="34.33203125" style="109" customWidth="1"/>
    <col min="13572" max="13572" width="15.33203125" style="109" customWidth="1"/>
    <col min="13573" max="13573" width="44.6640625" style="109" customWidth="1"/>
    <col min="13574" max="13574" width="15.33203125" style="109" customWidth="1"/>
    <col min="13575" max="13575" width="45.33203125" style="109" customWidth="1"/>
    <col min="13576" max="13576" width="25.21875" style="109" customWidth="1"/>
    <col min="13577" max="13824" width="9.77734375" style="109"/>
    <col min="13825" max="13825" width="8.33203125" style="109" customWidth="1"/>
    <col min="13826" max="13826" width="16.21875" style="109" customWidth="1"/>
    <col min="13827" max="13827" width="34.33203125" style="109" customWidth="1"/>
    <col min="13828" max="13828" width="15.33203125" style="109" customWidth="1"/>
    <col min="13829" max="13829" width="44.6640625" style="109" customWidth="1"/>
    <col min="13830" max="13830" width="15.33203125" style="109" customWidth="1"/>
    <col min="13831" max="13831" width="45.33203125" style="109" customWidth="1"/>
    <col min="13832" max="13832" width="25.21875" style="109" customWidth="1"/>
    <col min="13833" max="14080" width="9.77734375" style="109"/>
    <col min="14081" max="14081" width="8.33203125" style="109" customWidth="1"/>
    <col min="14082" max="14082" width="16.21875" style="109" customWidth="1"/>
    <col min="14083" max="14083" width="34.33203125" style="109" customWidth="1"/>
    <col min="14084" max="14084" width="15.33203125" style="109" customWidth="1"/>
    <col min="14085" max="14085" width="44.6640625" style="109" customWidth="1"/>
    <col min="14086" max="14086" width="15.33203125" style="109" customWidth="1"/>
    <col min="14087" max="14087" width="45.33203125" style="109" customWidth="1"/>
    <col min="14088" max="14088" width="25.21875" style="109" customWidth="1"/>
    <col min="14089" max="14336" width="9.77734375" style="109"/>
    <col min="14337" max="14337" width="8.33203125" style="109" customWidth="1"/>
    <col min="14338" max="14338" width="16.21875" style="109" customWidth="1"/>
    <col min="14339" max="14339" width="34.33203125" style="109" customWidth="1"/>
    <col min="14340" max="14340" width="15.33203125" style="109" customWidth="1"/>
    <col min="14341" max="14341" width="44.6640625" style="109" customWidth="1"/>
    <col min="14342" max="14342" width="15.33203125" style="109" customWidth="1"/>
    <col min="14343" max="14343" width="45.33203125" style="109" customWidth="1"/>
    <col min="14344" max="14344" width="25.21875" style="109" customWidth="1"/>
    <col min="14345" max="14592" width="9.77734375" style="109"/>
    <col min="14593" max="14593" width="8.33203125" style="109" customWidth="1"/>
    <col min="14594" max="14594" width="16.21875" style="109" customWidth="1"/>
    <col min="14595" max="14595" width="34.33203125" style="109" customWidth="1"/>
    <col min="14596" max="14596" width="15.33203125" style="109" customWidth="1"/>
    <col min="14597" max="14597" width="44.6640625" style="109" customWidth="1"/>
    <col min="14598" max="14598" width="15.33203125" style="109" customWidth="1"/>
    <col min="14599" max="14599" width="45.33203125" style="109" customWidth="1"/>
    <col min="14600" max="14600" width="25.21875" style="109" customWidth="1"/>
    <col min="14601" max="14848" width="9.77734375" style="109"/>
    <col min="14849" max="14849" width="8.33203125" style="109" customWidth="1"/>
    <col min="14850" max="14850" width="16.21875" style="109" customWidth="1"/>
    <col min="14851" max="14851" width="34.33203125" style="109" customWidth="1"/>
    <col min="14852" max="14852" width="15.33203125" style="109" customWidth="1"/>
    <col min="14853" max="14853" width="44.6640625" style="109" customWidth="1"/>
    <col min="14854" max="14854" width="15.33203125" style="109" customWidth="1"/>
    <col min="14855" max="14855" width="45.33203125" style="109" customWidth="1"/>
    <col min="14856" max="14856" width="25.21875" style="109" customWidth="1"/>
    <col min="14857" max="15104" width="9.77734375" style="109"/>
    <col min="15105" max="15105" width="8.33203125" style="109" customWidth="1"/>
    <col min="15106" max="15106" width="16.21875" style="109" customWidth="1"/>
    <col min="15107" max="15107" width="34.33203125" style="109" customWidth="1"/>
    <col min="15108" max="15108" width="15.33203125" style="109" customWidth="1"/>
    <col min="15109" max="15109" width="44.6640625" style="109" customWidth="1"/>
    <col min="15110" max="15110" width="15.33203125" style="109" customWidth="1"/>
    <col min="15111" max="15111" width="45.33203125" style="109" customWidth="1"/>
    <col min="15112" max="15112" width="25.21875" style="109" customWidth="1"/>
    <col min="15113" max="15360" width="9.77734375" style="109"/>
    <col min="15361" max="15361" width="8.33203125" style="109" customWidth="1"/>
    <col min="15362" max="15362" width="16.21875" style="109" customWidth="1"/>
    <col min="15363" max="15363" width="34.33203125" style="109" customWidth="1"/>
    <col min="15364" max="15364" width="15.33203125" style="109" customWidth="1"/>
    <col min="15365" max="15365" width="44.6640625" style="109" customWidth="1"/>
    <col min="15366" max="15366" width="15.33203125" style="109" customWidth="1"/>
    <col min="15367" max="15367" width="45.33203125" style="109" customWidth="1"/>
    <col min="15368" max="15368" width="25.21875" style="109" customWidth="1"/>
    <col min="15369" max="15616" width="9.77734375" style="109"/>
    <col min="15617" max="15617" width="8.33203125" style="109" customWidth="1"/>
    <col min="15618" max="15618" width="16.21875" style="109" customWidth="1"/>
    <col min="15619" max="15619" width="34.33203125" style="109" customWidth="1"/>
    <col min="15620" max="15620" width="15.33203125" style="109" customWidth="1"/>
    <col min="15621" max="15621" width="44.6640625" style="109" customWidth="1"/>
    <col min="15622" max="15622" width="15.33203125" style="109" customWidth="1"/>
    <col min="15623" max="15623" width="45.33203125" style="109" customWidth="1"/>
    <col min="15624" max="15624" width="25.21875" style="109" customWidth="1"/>
    <col min="15625" max="15872" width="9.77734375" style="109"/>
    <col min="15873" max="15873" width="8.33203125" style="109" customWidth="1"/>
    <col min="15874" max="15874" width="16.21875" style="109" customWidth="1"/>
    <col min="15875" max="15875" width="34.33203125" style="109" customWidth="1"/>
    <col min="15876" max="15876" width="15.33203125" style="109" customWidth="1"/>
    <col min="15877" max="15877" width="44.6640625" style="109" customWidth="1"/>
    <col min="15878" max="15878" width="15.33203125" style="109" customWidth="1"/>
    <col min="15879" max="15879" width="45.33203125" style="109" customWidth="1"/>
    <col min="15880" max="15880" width="25.21875" style="109" customWidth="1"/>
    <col min="15881" max="16128" width="9.77734375" style="109"/>
    <col min="16129" max="16129" width="8.33203125" style="109" customWidth="1"/>
    <col min="16130" max="16130" width="16.21875" style="109" customWidth="1"/>
    <col min="16131" max="16131" width="34.33203125" style="109" customWidth="1"/>
    <col min="16132" max="16132" width="15.33203125" style="109" customWidth="1"/>
    <col min="16133" max="16133" width="44.6640625" style="109" customWidth="1"/>
    <col min="16134" max="16134" width="15.33203125" style="109" customWidth="1"/>
    <col min="16135" max="16135" width="45.33203125" style="109" customWidth="1"/>
    <col min="16136" max="16136" width="25.21875" style="109" customWidth="1"/>
    <col min="16137" max="16384" width="9.77734375" style="109"/>
  </cols>
  <sheetData>
    <row r="1" spans="1:7" ht="21.75" customHeight="1">
      <c r="A1" s="645" t="s">
        <v>408</v>
      </c>
      <c r="B1" s="645"/>
      <c r="C1" s="645"/>
      <c r="D1" s="645"/>
      <c r="E1" s="645"/>
      <c r="F1" s="645"/>
      <c r="G1" s="645"/>
    </row>
    <row r="2" spans="1:7" ht="18.75" customHeight="1">
      <c r="A2" s="110" t="s">
        <v>409</v>
      </c>
      <c r="B2" s="111"/>
      <c r="C2" s="111"/>
      <c r="D2" s="111"/>
      <c r="E2" s="111"/>
      <c r="F2" s="112"/>
    </row>
    <row r="3" spans="1:7">
      <c r="A3" s="113" t="s">
        <v>410</v>
      </c>
      <c r="B3" s="114"/>
      <c r="C3" s="114"/>
      <c r="D3" s="114"/>
      <c r="E3" s="114"/>
      <c r="F3" s="115"/>
      <c r="G3" s="114"/>
    </row>
    <row r="4" spans="1:7">
      <c r="A4" s="116" t="s">
        <v>0</v>
      </c>
      <c r="B4" s="116" t="s">
        <v>282</v>
      </c>
      <c r="C4" s="116" t="s">
        <v>411</v>
      </c>
      <c r="D4" s="117" t="s">
        <v>412</v>
      </c>
      <c r="E4" s="116" t="s">
        <v>413</v>
      </c>
      <c r="F4" s="118"/>
      <c r="G4" s="116"/>
    </row>
    <row r="5" spans="1:7">
      <c r="A5" s="119">
        <v>1</v>
      </c>
      <c r="B5" s="120" t="s">
        <v>414</v>
      </c>
      <c r="C5" s="120"/>
      <c r="D5" s="120">
        <v>1</v>
      </c>
      <c r="E5" s="120"/>
      <c r="F5" s="121"/>
      <c r="G5" s="120"/>
    </row>
    <row r="6" spans="1:7">
      <c r="A6" s="119">
        <v>2</v>
      </c>
      <c r="B6" s="120" t="s">
        <v>415</v>
      </c>
      <c r="C6" s="120"/>
      <c r="D6" s="120">
        <v>1</v>
      </c>
      <c r="E6" s="120" t="s">
        <v>416</v>
      </c>
      <c r="F6" s="121"/>
      <c r="G6" s="120"/>
    </row>
    <row r="7" spans="1:7">
      <c r="A7" s="119"/>
      <c r="B7" s="120"/>
      <c r="C7" s="224"/>
      <c r="D7" s="120">
        <v>2</v>
      </c>
      <c r="E7" s="120" t="s">
        <v>417</v>
      </c>
      <c r="F7" s="121"/>
      <c r="G7" s="120"/>
    </row>
    <row r="8" spans="1:7">
      <c r="A8" s="119">
        <v>3</v>
      </c>
      <c r="B8" s="222" t="s">
        <v>418</v>
      </c>
      <c r="C8" s="225"/>
      <c r="D8" s="120">
        <v>2.5</v>
      </c>
      <c r="E8" s="120" t="s">
        <v>478</v>
      </c>
      <c r="F8" s="122"/>
      <c r="G8" s="120"/>
    </row>
    <row r="9" spans="1:7">
      <c r="A9" s="119"/>
      <c r="B9" s="222"/>
      <c r="C9" s="226"/>
      <c r="D9" s="223"/>
      <c r="E9" s="120"/>
      <c r="F9" s="122"/>
      <c r="G9" s="120"/>
    </row>
    <row r="10" spans="1:7">
      <c r="A10" s="119"/>
      <c r="B10" s="222"/>
      <c r="C10" s="226"/>
      <c r="D10" s="223"/>
      <c r="E10" s="120"/>
      <c r="F10" s="122"/>
      <c r="G10" s="120"/>
    </row>
    <row r="11" spans="1:7">
      <c r="A11" s="119"/>
      <c r="B11" s="120"/>
      <c r="C11" s="120"/>
      <c r="D11" s="120"/>
      <c r="E11" s="120"/>
      <c r="F11" s="122"/>
      <c r="G11" s="120"/>
    </row>
    <row r="12" spans="1:7">
      <c r="A12" s="119">
        <v>4</v>
      </c>
      <c r="B12" s="120" t="s">
        <v>419</v>
      </c>
      <c r="C12" s="120"/>
      <c r="D12" s="120">
        <v>2.2000000000000002</v>
      </c>
      <c r="E12" s="120" t="s">
        <v>479</v>
      </c>
      <c r="F12" s="121"/>
      <c r="G12" s="120"/>
    </row>
    <row r="13" spans="1:7">
      <c r="A13" s="119"/>
      <c r="B13" s="120"/>
      <c r="C13" s="120"/>
      <c r="D13" s="120">
        <v>1.2</v>
      </c>
      <c r="E13" s="120" t="s">
        <v>480</v>
      </c>
      <c r="F13" s="121"/>
      <c r="G13" s="120"/>
    </row>
    <row r="14" spans="1:7">
      <c r="A14" s="119"/>
      <c r="B14" s="120"/>
      <c r="C14" s="120"/>
      <c r="D14" s="120"/>
      <c r="E14" s="120"/>
      <c r="F14" s="121"/>
      <c r="G14" s="120"/>
    </row>
    <row r="15" spans="1:7">
      <c r="A15" s="119"/>
      <c r="B15" s="120"/>
      <c r="C15" s="120"/>
      <c r="D15" s="120"/>
      <c r="E15" s="120"/>
      <c r="F15" s="121"/>
      <c r="G15" s="120"/>
    </row>
    <row r="16" spans="1:7">
      <c r="A16" s="119">
        <v>5</v>
      </c>
      <c r="B16" s="120" t="s">
        <v>291</v>
      </c>
      <c r="C16" s="120"/>
      <c r="D16" s="120">
        <v>0</v>
      </c>
      <c r="E16" s="120"/>
      <c r="F16" s="122"/>
      <c r="G16" s="120"/>
    </row>
    <row r="17" spans="1:7">
      <c r="A17" s="119">
        <v>6</v>
      </c>
      <c r="B17" s="120" t="s">
        <v>420</v>
      </c>
      <c r="C17" s="120"/>
      <c r="D17" s="120">
        <v>0</v>
      </c>
      <c r="E17" s="120"/>
      <c r="F17" s="122"/>
      <c r="G17" s="120"/>
    </row>
    <row r="18" spans="1:7">
      <c r="A18" s="119">
        <v>7</v>
      </c>
      <c r="B18" s="120" t="s">
        <v>421</v>
      </c>
      <c r="C18" s="120"/>
      <c r="D18" s="120">
        <v>50</v>
      </c>
      <c r="E18" s="120" t="s">
        <v>422</v>
      </c>
      <c r="F18" s="122"/>
      <c r="G18" s="120"/>
    </row>
    <row r="19" spans="1:7">
      <c r="A19" s="119"/>
      <c r="B19" s="120"/>
      <c r="C19" s="120"/>
      <c r="D19" s="120">
        <v>35</v>
      </c>
      <c r="E19" s="120" t="s">
        <v>423</v>
      </c>
      <c r="F19" s="122"/>
      <c r="G19" s="120"/>
    </row>
    <row r="20" spans="1:7">
      <c r="A20" s="119">
        <v>8</v>
      </c>
      <c r="B20" s="120" t="s">
        <v>288</v>
      </c>
      <c r="C20" s="120"/>
      <c r="D20" s="120">
        <v>1</v>
      </c>
      <c r="E20" s="120"/>
      <c r="F20" s="121"/>
      <c r="G20" s="120"/>
    </row>
    <row r="21" spans="1:7">
      <c r="A21" s="119">
        <v>9</v>
      </c>
      <c r="B21" s="120" t="s">
        <v>292</v>
      </c>
      <c r="C21" s="120"/>
      <c r="D21" s="120">
        <v>1</v>
      </c>
      <c r="E21" s="120" t="s">
        <v>424</v>
      </c>
      <c r="F21" s="121"/>
      <c r="G21" s="120"/>
    </row>
    <row r="22" spans="1:7">
      <c r="A22" s="119"/>
      <c r="B22" s="120"/>
      <c r="C22" s="120"/>
      <c r="D22" s="120">
        <v>0</v>
      </c>
      <c r="E22" s="120" t="s">
        <v>425</v>
      </c>
      <c r="F22" s="122"/>
      <c r="G22" s="120"/>
    </row>
    <row r="23" spans="1:7">
      <c r="A23" s="119">
        <v>10</v>
      </c>
      <c r="B23" s="120" t="s">
        <v>289</v>
      </c>
      <c r="C23" s="120"/>
      <c r="D23" s="120">
        <v>1</v>
      </c>
      <c r="E23" s="120"/>
      <c r="F23" s="121"/>
      <c r="G23" s="120"/>
    </row>
    <row r="24" spans="1:7">
      <c r="A24" s="119">
        <v>11</v>
      </c>
      <c r="B24" s="120" t="s">
        <v>290</v>
      </c>
      <c r="C24" s="120"/>
      <c r="D24" s="120">
        <v>0</v>
      </c>
      <c r="E24" s="120"/>
      <c r="F24" s="122"/>
      <c r="G24" s="120"/>
    </row>
    <row r="25" spans="1:7">
      <c r="A25" s="123">
        <v>12</v>
      </c>
      <c r="B25" s="124" t="s">
        <v>294</v>
      </c>
      <c r="C25" s="124"/>
      <c r="D25" s="124">
        <v>1</v>
      </c>
      <c r="E25" s="124"/>
      <c r="F25" s="125"/>
      <c r="G25" s="124"/>
    </row>
    <row r="26" spans="1:7">
      <c r="A26" s="123">
        <v>13</v>
      </c>
      <c r="B26" s="124" t="s">
        <v>295</v>
      </c>
      <c r="C26" s="124"/>
      <c r="D26" s="124">
        <v>2</v>
      </c>
      <c r="E26" s="124"/>
      <c r="F26" s="125"/>
      <c r="G26" s="124"/>
    </row>
    <row r="27" spans="1:7">
      <c r="A27" s="123"/>
      <c r="B27" s="124"/>
      <c r="C27" s="124"/>
      <c r="D27" s="124"/>
      <c r="E27" s="124"/>
      <c r="F27" s="125"/>
      <c r="G27" s="124"/>
    </row>
    <row r="28" spans="1:7">
      <c r="A28" s="123"/>
      <c r="B28" s="124"/>
      <c r="C28" s="124"/>
      <c r="D28" s="124"/>
      <c r="E28" s="124"/>
      <c r="F28" s="125"/>
      <c r="G28" s="124"/>
    </row>
    <row r="29" spans="1:7">
      <c r="F29" s="112"/>
    </row>
    <row r="30" spans="1:7">
      <c r="A30" s="127" t="s">
        <v>426</v>
      </c>
      <c r="F30" s="112"/>
    </row>
    <row r="31" spans="1:7">
      <c r="A31" s="116" t="s">
        <v>0</v>
      </c>
      <c r="B31" s="116" t="s">
        <v>282</v>
      </c>
      <c r="C31" s="116" t="s">
        <v>411</v>
      </c>
      <c r="D31" s="117" t="s">
        <v>427</v>
      </c>
      <c r="E31" s="116" t="s">
        <v>413</v>
      </c>
      <c r="F31" s="118"/>
      <c r="G31" s="116"/>
    </row>
    <row r="32" spans="1:7">
      <c r="A32" s="119">
        <v>1</v>
      </c>
      <c r="B32" s="120" t="s">
        <v>414</v>
      </c>
      <c r="C32" s="120"/>
      <c r="D32" s="120">
        <v>1</v>
      </c>
      <c r="E32" s="120" t="s">
        <v>428</v>
      </c>
      <c r="F32" s="121"/>
      <c r="G32" s="120"/>
    </row>
    <row r="33" spans="1:7">
      <c r="A33" s="119">
        <v>2</v>
      </c>
      <c r="B33" s="120" t="s">
        <v>415</v>
      </c>
      <c r="C33" s="120"/>
      <c r="D33" s="120">
        <v>2</v>
      </c>
      <c r="E33" s="120" t="s">
        <v>424</v>
      </c>
      <c r="F33" s="121"/>
      <c r="G33" s="120"/>
    </row>
    <row r="34" spans="1:7">
      <c r="A34" s="119"/>
      <c r="B34" s="120"/>
      <c r="C34" s="120"/>
      <c r="D34" s="120">
        <v>1</v>
      </c>
      <c r="E34" s="120" t="s">
        <v>429</v>
      </c>
      <c r="F34" s="121"/>
      <c r="G34" s="120"/>
    </row>
    <row r="35" spans="1:7">
      <c r="A35" s="119">
        <v>3</v>
      </c>
      <c r="B35" s="120" t="s">
        <v>430</v>
      </c>
      <c r="C35" s="120"/>
      <c r="D35" s="120">
        <v>1.5</v>
      </c>
      <c r="E35" s="120" t="s">
        <v>431</v>
      </c>
      <c r="F35" s="121"/>
      <c r="G35" s="120"/>
    </row>
    <row r="36" spans="1:7">
      <c r="A36" s="119"/>
      <c r="B36" s="120"/>
      <c r="C36" s="120"/>
      <c r="D36" s="120">
        <v>1.2</v>
      </c>
      <c r="E36" s="120" t="s">
        <v>432</v>
      </c>
      <c r="F36" s="121"/>
      <c r="G36" s="120"/>
    </row>
    <row r="37" spans="1:7">
      <c r="A37" s="119">
        <v>4</v>
      </c>
      <c r="B37" s="120" t="s">
        <v>433</v>
      </c>
      <c r="C37" s="120"/>
      <c r="D37" s="120">
        <v>1</v>
      </c>
      <c r="E37" s="120"/>
      <c r="F37" s="121"/>
      <c r="G37" s="120"/>
    </row>
    <row r="38" spans="1:7">
      <c r="A38" s="119">
        <v>5</v>
      </c>
      <c r="B38" s="120" t="s">
        <v>296</v>
      </c>
      <c r="C38" s="120"/>
      <c r="D38" s="120">
        <v>0</v>
      </c>
      <c r="E38" s="120"/>
      <c r="F38" s="122"/>
      <c r="G38" s="120"/>
    </row>
    <row r="39" spans="1:7">
      <c r="A39" s="119">
        <v>6</v>
      </c>
      <c r="B39" s="120" t="s">
        <v>434</v>
      </c>
      <c r="C39" s="120"/>
      <c r="D39" s="120">
        <v>0</v>
      </c>
      <c r="E39" s="120"/>
      <c r="F39" s="122"/>
      <c r="G39" s="120"/>
    </row>
    <row r="40" spans="1:7">
      <c r="A40" s="119"/>
      <c r="B40" s="120"/>
      <c r="C40" s="120"/>
      <c r="D40" s="120"/>
      <c r="E40" s="120"/>
      <c r="F40" s="122"/>
      <c r="G40" s="120"/>
    </row>
    <row r="41" spans="1:7">
      <c r="A41" s="119">
        <v>7</v>
      </c>
      <c r="B41" s="120" t="s">
        <v>435</v>
      </c>
      <c r="C41" s="120"/>
      <c r="D41" s="120">
        <v>2</v>
      </c>
      <c r="E41" s="120" t="s">
        <v>424</v>
      </c>
      <c r="F41" s="121"/>
      <c r="G41" s="120"/>
    </row>
    <row r="42" spans="1:7">
      <c r="A42" s="119"/>
      <c r="B42" s="120"/>
      <c r="C42" s="120"/>
      <c r="D42" s="120">
        <v>1</v>
      </c>
      <c r="E42" s="120" t="s">
        <v>429</v>
      </c>
      <c r="F42" s="121"/>
      <c r="G42" s="120"/>
    </row>
    <row r="43" spans="1:7">
      <c r="A43" s="119">
        <v>8</v>
      </c>
      <c r="B43" s="120" t="s">
        <v>420</v>
      </c>
      <c r="C43" s="120"/>
      <c r="D43" s="120">
        <v>0</v>
      </c>
      <c r="E43" s="120"/>
      <c r="F43" s="122"/>
      <c r="G43" s="120"/>
    </row>
    <row r="44" spans="1:7">
      <c r="A44" s="119">
        <v>9</v>
      </c>
      <c r="B44" s="120" t="s">
        <v>421</v>
      </c>
      <c r="C44" s="120"/>
      <c r="D44" s="120">
        <v>0</v>
      </c>
      <c r="E44" s="120"/>
      <c r="F44" s="122"/>
      <c r="G44" s="120"/>
    </row>
    <row r="45" spans="1:7">
      <c r="A45" s="119">
        <v>10</v>
      </c>
      <c r="B45" s="120" t="s">
        <v>436</v>
      </c>
      <c r="C45" s="120"/>
      <c r="D45" s="120">
        <v>0</v>
      </c>
      <c r="E45" s="120"/>
      <c r="F45" s="122"/>
      <c r="G45" s="120"/>
    </row>
    <row r="46" spans="1:7">
      <c r="A46" s="119">
        <v>11</v>
      </c>
      <c r="B46" s="120" t="s">
        <v>288</v>
      </c>
      <c r="C46" s="120"/>
      <c r="D46" s="120">
        <v>1</v>
      </c>
      <c r="E46" s="120" t="s">
        <v>424</v>
      </c>
      <c r="F46" s="121"/>
      <c r="G46" s="120"/>
    </row>
    <row r="47" spans="1:7">
      <c r="A47" s="119"/>
      <c r="B47" s="120"/>
      <c r="C47" s="120"/>
      <c r="D47" s="120">
        <v>0.5</v>
      </c>
      <c r="E47" s="120" t="s">
        <v>429</v>
      </c>
      <c r="F47" s="122"/>
      <c r="G47" s="120"/>
    </row>
    <row r="48" spans="1:7" ht="14.25" customHeight="1">
      <c r="A48" s="119">
        <v>12</v>
      </c>
      <c r="B48" s="120" t="s">
        <v>292</v>
      </c>
      <c r="C48" s="120"/>
      <c r="D48" s="120">
        <v>0.5</v>
      </c>
      <c r="E48" s="120"/>
      <c r="F48" s="122"/>
      <c r="G48" s="120"/>
    </row>
    <row r="49" spans="1:7" ht="14.25" customHeight="1">
      <c r="A49" s="119"/>
      <c r="B49" s="120"/>
      <c r="C49" s="120"/>
      <c r="D49" s="120"/>
      <c r="E49" s="120"/>
      <c r="F49" s="122"/>
      <c r="G49" s="120"/>
    </row>
    <row r="50" spans="1:7" ht="14.25" customHeight="1">
      <c r="A50" s="119">
        <v>13</v>
      </c>
      <c r="B50" s="120" t="s">
        <v>289</v>
      </c>
      <c r="C50" s="120"/>
      <c r="D50" s="120">
        <v>1</v>
      </c>
      <c r="E50" s="120" t="s">
        <v>424</v>
      </c>
      <c r="F50" s="121"/>
      <c r="G50" s="120"/>
    </row>
    <row r="51" spans="1:7" ht="14.25" customHeight="1">
      <c r="A51" s="119"/>
      <c r="B51" s="120"/>
      <c r="C51" s="120"/>
      <c r="D51" s="120">
        <v>0.5</v>
      </c>
      <c r="E51" s="120" t="s">
        <v>429</v>
      </c>
      <c r="F51" s="122"/>
      <c r="G51" s="120"/>
    </row>
    <row r="52" spans="1:7" ht="14.25" customHeight="1">
      <c r="A52" s="119">
        <v>14</v>
      </c>
      <c r="B52" s="120" t="s">
        <v>290</v>
      </c>
      <c r="C52" s="120"/>
      <c r="D52" s="120">
        <v>0.5</v>
      </c>
      <c r="E52" s="120"/>
      <c r="F52" s="122"/>
      <c r="G52" s="120"/>
    </row>
    <row r="53" spans="1:7" ht="14.25" customHeight="1">
      <c r="A53" s="119"/>
      <c r="B53" s="120"/>
      <c r="C53" s="120"/>
      <c r="D53" s="120"/>
      <c r="E53" s="120"/>
      <c r="F53" s="122"/>
      <c r="G53" s="120"/>
    </row>
    <row r="54" spans="1:7" ht="12" customHeight="1">
      <c r="A54" s="123">
        <v>15</v>
      </c>
      <c r="B54" s="124" t="s">
        <v>294</v>
      </c>
      <c r="C54" s="124"/>
      <c r="D54" s="124">
        <v>2</v>
      </c>
      <c r="E54" s="124"/>
      <c r="F54" s="125"/>
      <c r="G54" s="124"/>
    </row>
    <row r="55" spans="1:7" ht="12" customHeight="1">
      <c r="A55" s="123"/>
      <c r="B55" s="124"/>
      <c r="C55" s="124"/>
      <c r="D55" s="124"/>
      <c r="E55" s="124"/>
      <c r="F55" s="125"/>
      <c r="G55" s="124"/>
    </row>
    <row r="56" spans="1:7" ht="12" customHeight="1">
      <c r="A56" s="123"/>
      <c r="B56" s="124"/>
      <c r="C56" s="124"/>
      <c r="D56" s="124"/>
      <c r="E56" s="124"/>
      <c r="F56" s="125"/>
      <c r="G56" s="124"/>
    </row>
    <row r="57" spans="1:7" ht="12" customHeight="1">
      <c r="A57" s="123">
        <v>16</v>
      </c>
      <c r="B57" s="124" t="s">
        <v>295</v>
      </c>
      <c r="C57" s="124"/>
      <c r="D57" s="124">
        <v>2</v>
      </c>
      <c r="E57" s="124"/>
      <c r="F57" s="125"/>
      <c r="G57" s="124"/>
    </row>
    <row r="58" spans="1:7" ht="12" customHeight="1">
      <c r="A58" s="123"/>
      <c r="B58" s="124"/>
      <c r="C58" s="124"/>
      <c r="D58" s="124"/>
      <c r="E58" s="124"/>
      <c r="F58" s="125"/>
      <c r="G58" s="124"/>
    </row>
    <row r="59" spans="1:7" ht="12" customHeight="1">
      <c r="A59" s="123"/>
      <c r="B59" s="124"/>
      <c r="C59" s="124"/>
      <c r="D59" s="124"/>
      <c r="E59" s="124"/>
      <c r="F59" s="125"/>
      <c r="G59" s="124"/>
    </row>
    <row r="60" spans="1:7">
      <c r="A60" s="127" t="s">
        <v>437</v>
      </c>
      <c r="F60" s="112"/>
    </row>
    <row r="61" spans="1:7">
      <c r="A61" s="116" t="s">
        <v>0</v>
      </c>
      <c r="B61" s="116" t="s">
        <v>282</v>
      </c>
      <c r="C61" s="116" t="s">
        <v>411</v>
      </c>
      <c r="D61" s="117" t="s">
        <v>427</v>
      </c>
      <c r="E61" s="116" t="s">
        <v>413</v>
      </c>
      <c r="F61" s="118"/>
      <c r="G61" s="116"/>
    </row>
    <row r="62" spans="1:7">
      <c r="A62" s="119">
        <v>1</v>
      </c>
      <c r="B62" s="120" t="s">
        <v>414</v>
      </c>
      <c r="C62" s="120"/>
      <c r="D62" s="120">
        <v>1</v>
      </c>
      <c r="E62" s="120"/>
      <c r="F62" s="121"/>
      <c r="G62" s="120"/>
    </row>
    <row r="63" spans="1:7">
      <c r="A63" s="119">
        <v>2</v>
      </c>
      <c r="B63" s="120" t="s">
        <v>415</v>
      </c>
      <c r="C63" s="120"/>
      <c r="D63" s="120">
        <v>2</v>
      </c>
      <c r="E63" s="120" t="s">
        <v>424</v>
      </c>
      <c r="F63" s="122"/>
      <c r="G63" s="120"/>
    </row>
    <row r="64" spans="1:7">
      <c r="A64" s="119"/>
      <c r="B64" s="120"/>
      <c r="C64" s="120"/>
      <c r="D64" s="120">
        <v>1</v>
      </c>
      <c r="E64" s="120" t="s">
        <v>429</v>
      </c>
      <c r="F64" s="122"/>
      <c r="G64" s="128"/>
    </row>
    <row r="65" spans="1:7">
      <c r="A65" s="119"/>
      <c r="B65" s="120"/>
      <c r="C65" s="120"/>
      <c r="D65" s="120"/>
      <c r="E65" s="120"/>
      <c r="F65" s="122"/>
      <c r="G65" s="128"/>
    </row>
    <row r="66" spans="1:7">
      <c r="A66" s="119">
        <v>3</v>
      </c>
      <c r="B66" s="120" t="s">
        <v>430</v>
      </c>
      <c r="C66" s="120"/>
      <c r="D66" s="120">
        <v>1.9</v>
      </c>
      <c r="E66" s="120" t="s">
        <v>438</v>
      </c>
      <c r="F66" s="121"/>
      <c r="G66" s="120"/>
    </row>
    <row r="67" spans="1:7">
      <c r="A67" s="119">
        <v>4</v>
      </c>
      <c r="B67" s="120" t="s">
        <v>433</v>
      </c>
      <c r="C67" s="120"/>
      <c r="D67" s="120">
        <v>1</v>
      </c>
      <c r="E67" s="120"/>
      <c r="F67" s="121"/>
      <c r="G67" s="120"/>
    </row>
    <row r="68" spans="1:7">
      <c r="A68" s="119">
        <v>5</v>
      </c>
      <c r="B68" s="120" t="s">
        <v>439</v>
      </c>
      <c r="C68" s="120"/>
      <c r="D68" s="120">
        <v>0</v>
      </c>
      <c r="E68" s="120"/>
      <c r="F68" s="122"/>
      <c r="G68" s="120"/>
    </row>
    <row r="69" spans="1:7">
      <c r="A69" s="119">
        <v>6</v>
      </c>
      <c r="B69" s="120" t="s">
        <v>296</v>
      </c>
      <c r="C69" s="120"/>
      <c r="D69" s="120">
        <v>0</v>
      </c>
      <c r="E69" s="120"/>
      <c r="F69" s="122"/>
      <c r="G69" s="120"/>
    </row>
    <row r="70" spans="1:7">
      <c r="A70" s="119">
        <v>7</v>
      </c>
      <c r="B70" s="120" t="s">
        <v>434</v>
      </c>
      <c r="C70" s="120"/>
      <c r="D70" s="120">
        <v>0</v>
      </c>
      <c r="E70" s="120"/>
      <c r="F70" s="122"/>
      <c r="G70" s="120"/>
    </row>
    <row r="71" spans="1:7">
      <c r="A71" s="119">
        <v>8</v>
      </c>
      <c r="B71" s="120" t="s">
        <v>291</v>
      </c>
      <c r="C71" s="120"/>
      <c r="D71" s="120">
        <v>1</v>
      </c>
      <c r="E71" s="120"/>
      <c r="F71" s="121"/>
      <c r="G71" s="120"/>
    </row>
    <row r="72" spans="1:7">
      <c r="A72" s="119">
        <v>9</v>
      </c>
      <c r="B72" s="120" t="s">
        <v>440</v>
      </c>
      <c r="C72" s="120"/>
      <c r="D72" s="120">
        <v>2</v>
      </c>
      <c r="E72" s="120" t="s">
        <v>424</v>
      </c>
      <c r="F72" s="121"/>
      <c r="G72" s="120"/>
    </row>
    <row r="73" spans="1:7">
      <c r="A73" s="119"/>
      <c r="B73" s="120"/>
      <c r="C73" s="120"/>
      <c r="D73" s="120">
        <v>1</v>
      </c>
      <c r="E73" s="120" t="s">
        <v>429</v>
      </c>
      <c r="F73" s="121"/>
      <c r="G73" s="120"/>
    </row>
    <row r="74" spans="1:7">
      <c r="A74" s="119">
        <v>10</v>
      </c>
      <c r="B74" s="120" t="s">
        <v>293</v>
      </c>
      <c r="C74" s="120"/>
      <c r="D74" s="120">
        <v>0</v>
      </c>
      <c r="E74" s="120"/>
      <c r="F74" s="122"/>
      <c r="G74" s="120"/>
    </row>
    <row r="75" spans="1:7">
      <c r="A75" s="119">
        <v>11</v>
      </c>
      <c r="B75" s="120" t="s">
        <v>441</v>
      </c>
      <c r="C75" s="120"/>
      <c r="D75" s="120">
        <v>0</v>
      </c>
      <c r="E75" s="120"/>
      <c r="F75" s="122"/>
      <c r="G75" s="120"/>
    </row>
    <row r="76" spans="1:7">
      <c r="A76" s="119">
        <v>12</v>
      </c>
      <c r="B76" s="120" t="s">
        <v>288</v>
      </c>
      <c r="C76" s="120"/>
      <c r="D76" s="120">
        <v>1</v>
      </c>
      <c r="E76" s="120"/>
      <c r="F76" s="121"/>
      <c r="G76" s="120"/>
    </row>
    <row r="77" spans="1:7">
      <c r="A77" s="119">
        <v>13</v>
      </c>
      <c r="B77" s="120" t="s">
        <v>442</v>
      </c>
      <c r="C77" s="120"/>
      <c r="D77" s="120">
        <v>1</v>
      </c>
      <c r="E77" s="120" t="s">
        <v>443</v>
      </c>
      <c r="F77" s="122"/>
      <c r="G77" s="120"/>
    </row>
    <row r="78" spans="1:7">
      <c r="A78" s="119"/>
      <c r="B78" s="120"/>
      <c r="C78" s="120"/>
      <c r="D78" s="120">
        <v>0.5</v>
      </c>
      <c r="E78" s="120" t="s">
        <v>444</v>
      </c>
      <c r="F78" s="122"/>
      <c r="G78" s="128"/>
    </row>
    <row r="79" spans="1:7">
      <c r="A79" s="119">
        <v>14</v>
      </c>
      <c r="B79" s="120" t="s">
        <v>289</v>
      </c>
      <c r="C79" s="120"/>
      <c r="D79" s="120">
        <v>1</v>
      </c>
      <c r="E79" s="120"/>
      <c r="F79" s="121"/>
      <c r="G79" s="120"/>
    </row>
    <row r="80" spans="1:7">
      <c r="A80" s="119">
        <v>15</v>
      </c>
      <c r="B80" s="120" t="s">
        <v>290</v>
      </c>
      <c r="C80" s="120"/>
      <c r="D80" s="120">
        <v>1</v>
      </c>
      <c r="E80" s="120" t="s">
        <v>443</v>
      </c>
      <c r="F80" s="121"/>
      <c r="G80" s="128"/>
    </row>
    <row r="81" spans="1:7">
      <c r="A81" s="119"/>
      <c r="B81" s="120"/>
      <c r="C81" s="120"/>
      <c r="D81" s="120">
        <v>0.5</v>
      </c>
      <c r="E81" s="120" t="s">
        <v>444</v>
      </c>
      <c r="F81" s="121"/>
      <c r="G81" s="120"/>
    </row>
    <row r="82" spans="1:7">
      <c r="A82" s="123">
        <v>16</v>
      </c>
      <c r="B82" s="124" t="s">
        <v>294</v>
      </c>
      <c r="C82" s="124"/>
      <c r="D82" s="124">
        <v>2</v>
      </c>
      <c r="E82" s="124"/>
      <c r="F82" s="125"/>
      <c r="G82" s="124"/>
    </row>
    <row r="83" spans="1:7">
      <c r="A83" s="123"/>
      <c r="B83" s="124"/>
      <c r="C83" s="124"/>
      <c r="D83" s="124"/>
      <c r="E83" s="124"/>
      <c r="F83" s="125"/>
      <c r="G83" s="124"/>
    </row>
    <row r="84" spans="1:7">
      <c r="A84" s="123"/>
      <c r="B84" s="124"/>
      <c r="C84" s="124"/>
      <c r="D84" s="124"/>
      <c r="E84" s="124"/>
      <c r="F84" s="125"/>
      <c r="G84" s="124"/>
    </row>
    <row r="85" spans="1:7">
      <c r="A85" s="123">
        <v>17</v>
      </c>
      <c r="B85" s="124" t="s">
        <v>295</v>
      </c>
      <c r="C85" s="124"/>
      <c r="D85" s="124">
        <v>2</v>
      </c>
      <c r="E85" s="124"/>
      <c r="F85" s="125"/>
      <c r="G85" s="124"/>
    </row>
    <row r="86" spans="1:7">
      <c r="A86" s="123"/>
      <c r="B86" s="124"/>
      <c r="C86" s="124"/>
      <c r="D86" s="124"/>
      <c r="E86" s="124"/>
      <c r="F86" s="125"/>
      <c r="G86" s="124"/>
    </row>
    <row r="87" spans="1:7">
      <c r="A87" s="123"/>
      <c r="B87" s="124"/>
      <c r="C87" s="124"/>
      <c r="D87" s="124"/>
      <c r="E87" s="124"/>
      <c r="F87" s="125"/>
      <c r="G87" s="124"/>
    </row>
    <row r="88" spans="1:7">
      <c r="F88" s="112"/>
    </row>
    <row r="89" spans="1:7">
      <c r="A89" s="127" t="s">
        <v>400</v>
      </c>
      <c r="F89" s="112"/>
    </row>
    <row r="90" spans="1:7" ht="25.5">
      <c r="A90" s="116" t="s">
        <v>0</v>
      </c>
      <c r="B90" s="116" t="s">
        <v>282</v>
      </c>
      <c r="C90" s="116" t="s">
        <v>411</v>
      </c>
      <c r="D90" s="117" t="s">
        <v>445</v>
      </c>
      <c r="E90" s="116" t="s">
        <v>413</v>
      </c>
      <c r="F90" s="118"/>
      <c r="G90" s="116"/>
    </row>
    <row r="91" spans="1:7" ht="12" customHeight="1">
      <c r="A91" s="119">
        <v>1</v>
      </c>
      <c r="B91" s="120" t="s">
        <v>414</v>
      </c>
      <c r="C91" s="120"/>
      <c r="D91" s="120">
        <v>1</v>
      </c>
      <c r="E91" s="120"/>
      <c r="F91" s="121"/>
      <c r="G91" s="120"/>
    </row>
    <row r="92" spans="1:7" ht="12" customHeight="1">
      <c r="A92" s="119">
        <v>2</v>
      </c>
      <c r="B92" s="120" t="s">
        <v>415</v>
      </c>
      <c r="C92" s="120"/>
      <c r="D92" s="120">
        <v>3</v>
      </c>
      <c r="E92" s="120" t="s">
        <v>446</v>
      </c>
      <c r="F92" s="122"/>
      <c r="G92" s="120"/>
    </row>
    <row r="93" spans="1:7" ht="12" customHeight="1">
      <c r="A93" s="119"/>
      <c r="B93" s="120"/>
      <c r="C93" s="120"/>
      <c r="D93" s="120">
        <v>2</v>
      </c>
      <c r="E93" s="120" t="s">
        <v>425</v>
      </c>
      <c r="F93" s="122"/>
      <c r="G93" s="128"/>
    </row>
    <row r="94" spans="1:7" ht="12" customHeight="1">
      <c r="A94" s="119"/>
      <c r="B94" s="120"/>
      <c r="C94" s="120"/>
      <c r="D94" s="120">
        <v>1</v>
      </c>
      <c r="E94" s="120" t="s">
        <v>447</v>
      </c>
      <c r="F94" s="122"/>
      <c r="G94" s="128"/>
    </row>
    <row r="95" spans="1:7" ht="12" customHeight="1">
      <c r="A95" s="119">
        <v>3</v>
      </c>
      <c r="B95" s="120" t="s">
        <v>430</v>
      </c>
      <c r="C95" s="120"/>
      <c r="D95" s="129">
        <v>2.25</v>
      </c>
      <c r="E95" s="120" t="s">
        <v>448</v>
      </c>
      <c r="F95" s="121"/>
      <c r="G95" s="120"/>
    </row>
    <row r="96" spans="1:7" ht="12" customHeight="1">
      <c r="A96" s="119">
        <v>4</v>
      </c>
      <c r="B96" s="120" t="s">
        <v>285</v>
      </c>
      <c r="C96" s="120"/>
      <c r="D96" s="120">
        <v>1</v>
      </c>
      <c r="E96" s="130" t="s">
        <v>449</v>
      </c>
      <c r="F96" s="121"/>
      <c r="G96" s="120"/>
    </row>
    <row r="97" spans="1:7" ht="12" customHeight="1">
      <c r="A97" s="119">
        <v>5</v>
      </c>
      <c r="B97" s="120" t="s">
        <v>439</v>
      </c>
      <c r="C97" s="120"/>
      <c r="D97" s="120">
        <v>0</v>
      </c>
      <c r="E97" s="120"/>
      <c r="F97" s="122"/>
      <c r="G97" s="120"/>
    </row>
    <row r="98" spans="1:7" ht="12" customHeight="1">
      <c r="A98" s="119"/>
      <c r="B98" s="120"/>
      <c r="C98" s="120"/>
      <c r="D98" s="120"/>
      <c r="E98" s="120"/>
      <c r="F98" s="122"/>
      <c r="G98" s="128"/>
    </row>
    <row r="99" spans="1:7" ht="12" customHeight="1">
      <c r="A99" s="119">
        <v>6</v>
      </c>
      <c r="B99" s="120" t="s">
        <v>296</v>
      </c>
      <c r="C99" s="120"/>
      <c r="D99" s="120">
        <v>0</v>
      </c>
      <c r="E99" s="120"/>
      <c r="F99" s="122"/>
      <c r="G99" s="120"/>
    </row>
    <row r="100" spans="1:7" ht="12" customHeight="1">
      <c r="A100" s="119">
        <v>7</v>
      </c>
      <c r="B100" s="120" t="s">
        <v>434</v>
      </c>
      <c r="C100" s="120"/>
      <c r="D100" s="120">
        <v>0</v>
      </c>
      <c r="E100" s="130" t="s">
        <v>450</v>
      </c>
      <c r="F100" s="122"/>
      <c r="G100" s="120"/>
    </row>
    <row r="101" spans="1:7" ht="12" customHeight="1">
      <c r="A101" s="119">
        <v>8</v>
      </c>
      <c r="B101" s="120" t="s">
        <v>291</v>
      </c>
      <c r="C101" s="646" t="s">
        <v>451</v>
      </c>
      <c r="D101" s="120">
        <v>1</v>
      </c>
      <c r="E101" s="130" t="s">
        <v>452</v>
      </c>
      <c r="F101" s="121"/>
      <c r="G101" s="120"/>
    </row>
    <row r="102" spans="1:7" ht="12" customHeight="1">
      <c r="A102" s="119">
        <v>9</v>
      </c>
      <c r="B102" s="120" t="s">
        <v>440</v>
      </c>
      <c r="C102" s="647"/>
      <c r="D102" s="120">
        <v>2</v>
      </c>
      <c r="E102" s="120" t="s">
        <v>453</v>
      </c>
      <c r="F102" s="121"/>
      <c r="G102" s="120"/>
    </row>
    <row r="103" spans="1:7" ht="12" customHeight="1">
      <c r="A103" s="119"/>
      <c r="B103" s="120"/>
      <c r="C103" s="647"/>
      <c r="D103" s="120">
        <v>1</v>
      </c>
      <c r="E103" s="120" t="s">
        <v>429</v>
      </c>
      <c r="F103" s="121"/>
      <c r="G103" s="120"/>
    </row>
    <row r="104" spans="1:7" ht="13.7" customHeight="1">
      <c r="A104" s="119">
        <v>10</v>
      </c>
      <c r="B104" s="120" t="s">
        <v>293</v>
      </c>
      <c r="C104" s="648"/>
      <c r="D104" s="120">
        <v>0</v>
      </c>
      <c r="E104" s="130" t="s">
        <v>454</v>
      </c>
      <c r="F104" s="122"/>
      <c r="G104" s="120"/>
    </row>
    <row r="105" spans="1:7" ht="13.7" customHeight="1">
      <c r="A105" s="119">
        <v>11</v>
      </c>
      <c r="B105" s="120" t="s">
        <v>441</v>
      </c>
      <c r="C105" s="120"/>
      <c r="D105" s="120">
        <v>0</v>
      </c>
      <c r="E105" s="120"/>
      <c r="F105" s="122"/>
      <c r="G105" s="120"/>
    </row>
    <row r="106" spans="1:7" ht="13.7" customHeight="1">
      <c r="A106" s="119">
        <v>12</v>
      </c>
      <c r="B106" s="120" t="s">
        <v>288</v>
      </c>
      <c r="C106" s="120"/>
      <c r="D106" s="120">
        <v>1</v>
      </c>
      <c r="E106" s="130" t="s">
        <v>454</v>
      </c>
      <c r="F106" s="121"/>
      <c r="G106" s="120"/>
    </row>
    <row r="107" spans="1:7" ht="13.7" customHeight="1">
      <c r="A107" s="119">
        <v>13</v>
      </c>
      <c r="B107" s="120" t="s">
        <v>442</v>
      </c>
      <c r="C107" s="120"/>
      <c r="D107" s="120">
        <v>1</v>
      </c>
      <c r="E107" s="120" t="s">
        <v>455</v>
      </c>
      <c r="F107" s="122"/>
      <c r="G107" s="120"/>
    </row>
    <row r="108" spans="1:7" ht="13.7" customHeight="1">
      <c r="A108" s="119"/>
      <c r="B108" s="120"/>
      <c r="C108" s="120"/>
      <c r="D108" s="120">
        <v>0.5</v>
      </c>
      <c r="E108" s="120" t="s">
        <v>444</v>
      </c>
      <c r="F108" s="122"/>
      <c r="G108" s="128"/>
    </row>
    <row r="109" spans="1:7" ht="13.7" customHeight="1">
      <c r="A109" s="119">
        <v>14</v>
      </c>
      <c r="B109" s="120" t="s">
        <v>289</v>
      </c>
      <c r="C109" s="120"/>
      <c r="D109" s="120">
        <v>1</v>
      </c>
      <c r="E109" s="120"/>
      <c r="F109" s="121"/>
      <c r="G109" s="120"/>
    </row>
    <row r="110" spans="1:7" ht="13.7" customHeight="1">
      <c r="A110" s="119">
        <v>15</v>
      </c>
      <c r="B110" s="120" t="s">
        <v>290</v>
      </c>
      <c r="C110" s="120"/>
      <c r="D110" s="120">
        <v>1</v>
      </c>
      <c r="E110" s="120" t="s">
        <v>456</v>
      </c>
      <c r="F110" s="121"/>
      <c r="G110" s="120"/>
    </row>
    <row r="111" spans="1:7" ht="12" customHeight="1">
      <c r="A111" s="119"/>
      <c r="B111" s="120"/>
      <c r="C111" s="120"/>
      <c r="D111" s="120">
        <v>0.5</v>
      </c>
      <c r="E111" s="120" t="s">
        <v>444</v>
      </c>
      <c r="F111" s="122"/>
      <c r="G111" s="120"/>
    </row>
    <row r="112" spans="1:7" ht="15" customHeight="1">
      <c r="A112" s="123">
        <v>16</v>
      </c>
      <c r="B112" s="124" t="s">
        <v>294</v>
      </c>
      <c r="C112" s="124"/>
      <c r="D112" s="124">
        <v>2</v>
      </c>
      <c r="E112" s="124"/>
      <c r="F112" s="125"/>
      <c r="G112" s="124"/>
    </row>
    <row r="113" spans="1:7" ht="15" customHeight="1">
      <c r="A113" s="123"/>
      <c r="B113" s="124"/>
      <c r="C113" s="124"/>
      <c r="D113" s="124"/>
      <c r="E113" s="124"/>
      <c r="F113" s="125"/>
      <c r="G113" s="124"/>
    </row>
    <row r="114" spans="1:7" ht="15" customHeight="1">
      <c r="A114" s="123"/>
      <c r="B114" s="124"/>
      <c r="C114" s="124"/>
      <c r="D114" s="124"/>
      <c r="E114" s="124"/>
      <c r="F114" s="125"/>
      <c r="G114" s="124"/>
    </row>
    <row r="115" spans="1:7" ht="15" customHeight="1">
      <c r="A115" s="123">
        <v>17</v>
      </c>
      <c r="B115" s="124" t="s">
        <v>295</v>
      </c>
      <c r="C115" s="124"/>
      <c r="D115" s="124">
        <v>2</v>
      </c>
      <c r="E115" s="124"/>
      <c r="F115" s="125"/>
      <c r="G115" s="124"/>
    </row>
    <row r="116" spans="1:7" ht="15" customHeight="1">
      <c r="A116" s="123"/>
      <c r="B116" s="124"/>
      <c r="C116" s="124"/>
      <c r="D116" s="124"/>
      <c r="E116" s="124"/>
      <c r="F116" s="125"/>
      <c r="G116" s="124"/>
    </row>
    <row r="117" spans="1:7" ht="15" customHeight="1">
      <c r="A117" s="123">
        <v>18</v>
      </c>
      <c r="B117" s="124" t="s">
        <v>457</v>
      </c>
      <c r="C117" s="124"/>
      <c r="D117" s="124">
        <v>1</v>
      </c>
      <c r="E117" s="131" t="s">
        <v>458</v>
      </c>
      <c r="F117" s="125"/>
      <c r="G117" s="124"/>
    </row>
    <row r="118" spans="1:7">
      <c r="A118" s="127" t="s">
        <v>459</v>
      </c>
      <c r="F118" s="112"/>
    </row>
    <row r="119" spans="1:7">
      <c r="A119" s="116" t="s">
        <v>0</v>
      </c>
      <c r="B119" s="116" t="s">
        <v>282</v>
      </c>
      <c r="C119" s="116" t="s">
        <v>411</v>
      </c>
      <c r="D119" s="117" t="s">
        <v>460</v>
      </c>
      <c r="E119" s="116" t="s">
        <v>413</v>
      </c>
      <c r="F119" s="118"/>
      <c r="G119" s="116"/>
    </row>
    <row r="120" spans="1:7">
      <c r="A120" s="119">
        <v>1</v>
      </c>
      <c r="B120" s="120" t="s">
        <v>461</v>
      </c>
      <c r="C120" s="120"/>
      <c r="D120" s="120">
        <v>1</v>
      </c>
      <c r="E120" s="120"/>
      <c r="F120" s="121"/>
      <c r="G120" s="120"/>
    </row>
    <row r="121" spans="1:7">
      <c r="A121" s="119">
        <v>2</v>
      </c>
      <c r="B121" s="120" t="s">
        <v>462</v>
      </c>
      <c r="C121" s="120"/>
      <c r="D121" s="120">
        <v>2</v>
      </c>
      <c r="E121" s="120" t="s">
        <v>463</v>
      </c>
      <c r="F121" s="121"/>
      <c r="G121" s="120"/>
    </row>
    <row r="122" spans="1:7">
      <c r="A122" s="119"/>
      <c r="B122" s="120"/>
      <c r="C122" s="120"/>
      <c r="D122" s="120">
        <v>1</v>
      </c>
      <c r="E122" s="120" t="s">
        <v>464</v>
      </c>
      <c r="F122" s="121"/>
      <c r="G122" s="120"/>
    </row>
    <row r="123" spans="1:7">
      <c r="A123" s="119">
        <v>3</v>
      </c>
      <c r="B123" s="120" t="s">
        <v>430</v>
      </c>
      <c r="C123" s="120"/>
      <c r="D123" s="120">
        <v>0</v>
      </c>
      <c r="E123" s="120" t="s">
        <v>465</v>
      </c>
      <c r="F123" s="121"/>
      <c r="G123" s="120"/>
    </row>
    <row r="124" spans="1:7">
      <c r="A124" s="119"/>
      <c r="B124" s="120"/>
      <c r="C124" s="120"/>
      <c r="D124" s="120"/>
      <c r="E124" s="120"/>
      <c r="F124" s="121"/>
      <c r="G124" s="120"/>
    </row>
    <row r="125" spans="1:7">
      <c r="A125" s="119">
        <v>4</v>
      </c>
      <c r="B125" s="120" t="s">
        <v>285</v>
      </c>
      <c r="C125" s="120"/>
      <c r="D125" s="120">
        <v>1</v>
      </c>
      <c r="E125" s="120"/>
      <c r="F125" s="121"/>
      <c r="G125" s="120"/>
    </row>
    <row r="126" spans="1:7">
      <c r="A126" s="119"/>
      <c r="B126" s="120" t="s">
        <v>466</v>
      </c>
      <c r="C126" s="120"/>
      <c r="D126" s="120">
        <v>0</v>
      </c>
      <c r="E126" s="120"/>
      <c r="F126" s="122"/>
      <c r="G126" s="120"/>
    </row>
    <row r="127" spans="1:7">
      <c r="A127" s="119">
        <v>7</v>
      </c>
      <c r="B127" s="120" t="s">
        <v>291</v>
      </c>
      <c r="C127" s="120"/>
      <c r="D127" s="120">
        <v>1</v>
      </c>
      <c r="E127" s="120"/>
      <c r="F127" s="121"/>
      <c r="G127" s="120"/>
    </row>
    <row r="128" spans="1:7">
      <c r="A128" s="119">
        <v>8</v>
      </c>
      <c r="B128" s="120" t="s">
        <v>440</v>
      </c>
      <c r="C128" s="120"/>
      <c r="D128" s="120">
        <v>1</v>
      </c>
      <c r="E128" s="120" t="s">
        <v>463</v>
      </c>
      <c r="F128" s="121"/>
      <c r="G128" s="120"/>
    </row>
    <row r="129" spans="1:7">
      <c r="A129" s="119"/>
      <c r="B129" s="120"/>
      <c r="C129" s="120"/>
      <c r="D129" s="120">
        <v>0.5</v>
      </c>
      <c r="E129" s="120" t="s">
        <v>464</v>
      </c>
      <c r="F129" s="122"/>
      <c r="G129" s="120"/>
    </row>
    <row r="130" spans="1:7">
      <c r="A130" s="119">
        <v>9</v>
      </c>
      <c r="B130" s="120" t="s">
        <v>293</v>
      </c>
      <c r="C130" s="120"/>
      <c r="D130" s="120">
        <v>0</v>
      </c>
      <c r="E130" s="120"/>
      <c r="F130" s="122"/>
      <c r="G130" s="120"/>
    </row>
    <row r="131" spans="1:7">
      <c r="A131" s="119">
        <v>10</v>
      </c>
      <c r="B131" s="120" t="s">
        <v>467</v>
      </c>
      <c r="C131" s="120"/>
      <c r="D131" s="120">
        <v>0</v>
      </c>
      <c r="E131" s="120"/>
      <c r="F131" s="122"/>
      <c r="G131" s="120"/>
    </row>
    <row r="132" spans="1:7">
      <c r="A132" s="119">
        <v>11</v>
      </c>
      <c r="B132" s="120" t="s">
        <v>436</v>
      </c>
      <c r="C132" s="120"/>
      <c r="D132" s="120">
        <v>0</v>
      </c>
      <c r="E132" s="120"/>
      <c r="F132" s="122"/>
      <c r="G132" s="120"/>
    </row>
    <row r="133" spans="1:7">
      <c r="A133" s="119">
        <v>12</v>
      </c>
      <c r="B133" s="120" t="s">
        <v>288</v>
      </c>
      <c r="C133" s="120"/>
      <c r="D133" s="120">
        <v>0</v>
      </c>
      <c r="E133" s="120"/>
      <c r="F133" s="122"/>
      <c r="G133" s="120"/>
    </row>
    <row r="134" spans="1:7">
      <c r="A134" s="119">
        <v>13</v>
      </c>
      <c r="B134" s="120" t="s">
        <v>442</v>
      </c>
      <c r="C134" s="120"/>
      <c r="D134" s="120">
        <v>0</v>
      </c>
      <c r="E134" s="120"/>
      <c r="F134" s="122"/>
      <c r="G134" s="120"/>
    </row>
    <row r="135" spans="1:7">
      <c r="A135" s="119">
        <v>14</v>
      </c>
      <c r="B135" s="120" t="s">
        <v>289</v>
      </c>
      <c r="C135" s="120"/>
      <c r="D135" s="120">
        <v>1</v>
      </c>
      <c r="E135" s="120"/>
      <c r="F135" s="121"/>
      <c r="G135" s="120"/>
    </row>
    <row r="136" spans="1:7">
      <c r="A136" s="119">
        <v>15</v>
      </c>
      <c r="B136" s="120" t="s">
        <v>290</v>
      </c>
      <c r="C136" s="120"/>
      <c r="D136" s="120">
        <v>0</v>
      </c>
      <c r="E136" s="120"/>
      <c r="F136" s="122"/>
      <c r="G136" s="120"/>
    </row>
    <row r="137" spans="1:7">
      <c r="A137" s="123">
        <v>16</v>
      </c>
      <c r="B137" s="124" t="s">
        <v>294</v>
      </c>
      <c r="C137" s="124"/>
      <c r="D137" s="124">
        <v>2</v>
      </c>
      <c r="E137" s="124"/>
      <c r="F137" s="132"/>
      <c r="G137" s="124"/>
    </row>
    <row r="138" spans="1:7">
      <c r="A138" s="123">
        <v>17</v>
      </c>
      <c r="B138" s="124" t="s">
        <v>295</v>
      </c>
      <c r="C138" s="124"/>
      <c r="D138" s="124">
        <v>2</v>
      </c>
      <c r="E138" s="124"/>
      <c r="F138" s="132"/>
      <c r="G138" s="124"/>
    </row>
  </sheetData>
  <sheetProtection password="CFEC" sheet="1" objects="1" scenarios="1"/>
  <mergeCells count="2">
    <mergeCell ref="A1:G1"/>
    <mergeCell ref="C101:C104"/>
  </mergeCells>
  <pageMargins left="0.75" right="0.75" top="0.61" bottom="0.69" header="0.34" footer="0.47"/>
  <pageSetup paperSize="9" scale="67" fitToHeight="0" orientation="landscape"/>
  <headerFooter alignWithMargins="0">
    <oddFooter>&amp;L&amp;"Arial,Bold Italic"&amp;8&amp;F_VTC&amp;RTrang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dsTruong</vt:lpstr>
      <vt:lpstr>Mẫu THPT và GDTX</vt:lpstr>
      <vt:lpstr>Mẫu TCCN và CĐ</vt:lpstr>
      <vt:lpstr>Mam non</vt:lpstr>
      <vt:lpstr>heso_LOP_thuong</vt:lpstr>
      <vt:lpstr>heso_LOPchuyen</vt:lpstr>
      <vt:lpstr>heso_LOP_GDTX</vt:lpstr>
      <vt:lpstr>DinhBien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 PC</cp:lastModifiedBy>
  <cp:lastPrinted>2016-02-25T08:21:11Z</cp:lastPrinted>
  <dcterms:created xsi:type="dcterms:W3CDTF">2016-02-21T07:33:01Z</dcterms:created>
  <dcterms:modified xsi:type="dcterms:W3CDTF">2016-03-01T03:19:54Z</dcterms:modified>
</cp:coreProperties>
</file>